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'List1'!$A$1:$O$330</definedName>
  </definedNames>
  <calcPr fullCalcOnLoad="1"/>
</workbook>
</file>

<file path=xl/sharedStrings.xml><?xml version="1.0" encoding="utf-8"?>
<sst xmlns="http://schemas.openxmlformats.org/spreadsheetml/2006/main" count="360" uniqueCount="295">
  <si>
    <t>KONTO</t>
  </si>
  <si>
    <t>NAZIV KONTA</t>
  </si>
  <si>
    <t>SVEGA</t>
  </si>
  <si>
    <t>Doprinos za zdravstveno osiguranje</t>
  </si>
  <si>
    <t>Prevoz na posao I sa posla-markice</t>
  </si>
  <si>
    <t>Otpremnina prilikom odlaska u penz.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</si>
  <si>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</si>
  <si>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</si>
  <si>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</si>
  <si>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</si>
  <si>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</si>
  <si>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</si>
  <si>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</si>
  <si>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Usluge dostave</t>
  </si>
  <si>
    <t>Osiguranje vozila</t>
  </si>
  <si>
    <t>Osiguranje opreme</t>
  </si>
  <si>
    <t>Ostali tros.za pos.put.u zem.-putarine</t>
  </si>
  <si>
    <t>Ostale kompjuterske usluge</t>
  </si>
  <si>
    <t>Usluge obrazovanja I usavr.zaposlenih</t>
  </si>
  <si>
    <t>Usluge informisanja javnosti</t>
  </si>
  <si>
    <t>Reprezentacija</t>
  </si>
  <si>
    <t>Ostale opste usluge</t>
  </si>
  <si>
    <t>Stolarski radovi</t>
  </si>
  <si>
    <t>Radovi na vodovodu I kanalizaciji</t>
  </si>
  <si>
    <t>Elektricne instalacije</t>
  </si>
  <si>
    <t>Mehanicke popravke-vozila</t>
  </si>
  <si>
    <t>Limarski radovi na vozilima</t>
  </si>
  <si>
    <t>Kancelarijski materijal</t>
  </si>
  <si>
    <t>Strucna literatura za red.pot.zaposle.</t>
  </si>
  <si>
    <t>Benzin</t>
  </si>
  <si>
    <t xml:space="preserve">Ulja I maziva </t>
  </si>
  <si>
    <t>Ostali materijal za prevozna sredastva</t>
  </si>
  <si>
    <t>Materijal za med.testove-sanitet.mat.</t>
  </si>
  <si>
    <t>Materijal za laboratorijske testove</t>
  </si>
  <si>
    <t>Hemijska sredstva za ciscenje</t>
  </si>
  <si>
    <t>Inventar za odrzavanje higijene</t>
  </si>
  <si>
    <t>Ostali materijal za odrzavanje higijene</t>
  </si>
  <si>
    <t>Alat I inventar</t>
  </si>
  <si>
    <t>Ostali materijal posebne namene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</si>
  <si>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</si>
  <si>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</si>
  <si>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</si>
  <si>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</si>
  <si>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</si>
  <si>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</si>
  <si>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</si>
  <si>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</si>
  <si>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Plate dodaci I naknade zaposlenih</t>
  </si>
  <si>
    <t>Doprinos za PIO</t>
  </si>
  <si>
    <t>Doprinos za nezaposlenost</t>
  </si>
  <si>
    <t>Otpremnine I pomoci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</si>
  <si>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</si>
  <si>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</si>
  <si>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</si>
  <si>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</si>
  <si>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</si>
  <si>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</si>
  <si>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</si>
  <si>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</si>
  <si>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</si>
  <si>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</si>
  <si>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</si>
  <si>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</si>
  <si>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</si>
  <si>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</si>
  <si>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</si>
  <si>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</si>
  <si>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</si>
  <si>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</si>
  <si>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</si>
  <si>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RZZO - energenti</t>
  </si>
  <si>
    <t>RZZO - materijalni i ostali troškovi</t>
  </si>
  <si>
    <t>RZZO - lekovi</t>
  </si>
  <si>
    <t>RZZO - sanitetski i medicinski materijal</t>
  </si>
  <si>
    <t>Transf.izm.bud.kor.na ist.nivou-RZZO</t>
  </si>
  <si>
    <t>Pokloni za decu zaposlenih</t>
  </si>
  <si>
    <t>Pomoć u med.lečenju zapos.ili člana uže porodice</t>
  </si>
  <si>
    <t>Nagrade zaposlenima i ostali posebni rashodi</t>
  </si>
  <si>
    <t>Pošta</t>
  </si>
  <si>
    <t>Osiguranje zgrada</t>
  </si>
  <si>
    <t>Usluge javnog zdravstva-inspekcija i analiza</t>
  </si>
  <si>
    <t>Zidarska radovi</t>
  </si>
  <si>
    <t>Molersko radovi</t>
  </si>
  <si>
    <t>Ostale usluge komunikacije</t>
  </si>
  <si>
    <t>Izdaci za strucne ispite-clan.kom.i drugo</t>
  </si>
  <si>
    <t>Ostale usluge i materijal za tek.popravke</t>
  </si>
  <si>
    <t>Materijal za med.testove-RO mat.</t>
  </si>
  <si>
    <t>Prihodi od zakupa-Kopaonik</t>
  </si>
  <si>
    <t>Prihodi od zakupa-ostali zakupi</t>
  </si>
  <si>
    <t>Usluge čišćenja</t>
  </si>
  <si>
    <t>Ugradna oprema</t>
  </si>
  <si>
    <t>Nameštaj</t>
  </si>
  <si>
    <t>Računarska oprema</t>
  </si>
  <si>
    <t>RASHODI I IZDACI</t>
  </si>
  <si>
    <t>PRIHODI I PRIMANJA</t>
  </si>
  <si>
    <t>Deratizacija</t>
  </si>
  <si>
    <t>Novčane kazne i penali po rešenju sudova</t>
  </si>
  <si>
    <t>Participacija</t>
  </si>
  <si>
    <t>Sopstveni</t>
  </si>
  <si>
    <t>Kopaonik</t>
  </si>
  <si>
    <t>Bolovanja i invalidi rada</t>
  </si>
  <si>
    <t>Pomoc u sl.smrti zaposl.ili člana uže porodice</t>
  </si>
  <si>
    <t>Doprinos za korišćenje voda</t>
  </si>
  <si>
    <t>Osiguranje zaposlenih u sl.nesreće na radu</t>
  </si>
  <si>
    <t>Kotizacija za seminare</t>
  </si>
  <si>
    <t>Objavljivanje tendera I informativnih oglasa</t>
  </si>
  <si>
    <t>Popravke elektricne I elektronske opreme</t>
  </si>
  <si>
    <t>Ostale popravke i održavanje opreme</t>
  </si>
  <si>
    <t xml:space="preserve">Tekuce poprav.I održavanje medicinske opreme </t>
  </si>
  <si>
    <t>Tekuce popr.i održavanje opr.za javnu bezbednost</t>
  </si>
  <si>
    <t xml:space="preserve">Tek.pop.i odr.proiz.motor.nepo.nem.opreme </t>
  </si>
  <si>
    <t>Grad-Opština</t>
  </si>
  <si>
    <t>Oprema za domaćinstvo i ugostiteljstvo</t>
  </si>
  <si>
    <t xml:space="preserve">Elektronska i fotografska oprema </t>
  </si>
  <si>
    <t>Amortizacija nemater.imovine</t>
  </si>
  <si>
    <t>Prih.od imovine koja prip.imao.polise</t>
  </si>
  <si>
    <t>Tekuće popravke i odr.laborator.opreme</t>
  </si>
  <si>
    <t>Ostale strucne usluge-Ug.o delu</t>
  </si>
  <si>
    <t>Pravno zastupanje pred domaćim sudovima</t>
  </si>
  <si>
    <t>Republičke kazne</t>
  </si>
  <si>
    <t xml:space="preserve">Novčane kazne </t>
  </si>
  <si>
    <t>RZZO - Jubilarne nagrade</t>
  </si>
  <si>
    <t>RZZO - Otpremnine</t>
  </si>
  <si>
    <t>Birotehnička oprema</t>
  </si>
  <si>
    <t>Potrošni materijal</t>
  </si>
  <si>
    <t>Ostale pomoći zaposlenim radnicima</t>
  </si>
  <si>
    <t>Tekuće popravke i održavanje ostalih objekata</t>
  </si>
  <si>
    <t>Ostale naknade štete</t>
  </si>
  <si>
    <t xml:space="preserve">Donacije </t>
  </si>
  <si>
    <t>% REALIZACIJE PLANA</t>
  </si>
  <si>
    <t>Sredstva osiguranja</t>
  </si>
  <si>
    <t>Pazari primarne</t>
  </si>
  <si>
    <t>RFZO</t>
  </si>
  <si>
    <t>IZDACI</t>
  </si>
  <si>
    <t>STALNI TROŠKOVI</t>
  </si>
  <si>
    <t>TROŠKOVI PUTOVANJA</t>
  </si>
  <si>
    <t>USLUGE PO UGOVORU</t>
  </si>
  <si>
    <t>SPECIJALIZOVANE USLUGE</t>
  </si>
  <si>
    <t xml:space="preserve">TEKUĆE POPRAVKE I ODRŽAVANJE </t>
  </si>
  <si>
    <t>MATERIJAL</t>
  </si>
  <si>
    <t>AMORTIZACIJA</t>
  </si>
  <si>
    <t>OTPLATA KAMATA I PRATEĆI TROŠKOVI</t>
  </si>
  <si>
    <t>OSTALI RASHODI</t>
  </si>
  <si>
    <t>SOCIJALNA DAVANJA ZAPOSLENIMA</t>
  </si>
  <si>
    <t>Naknade troskova za zaposlene- PREVOZ NA RAD</t>
  </si>
  <si>
    <t>UKUPNO PLATE SA SOC.DOPRINOSIMA</t>
  </si>
  <si>
    <t>Naknade u naturi (markice za prevoz i pokloni za decu)</t>
  </si>
  <si>
    <t>struktura rashoda  u %</t>
  </si>
  <si>
    <t>struktura  ostvarenih prihodau %</t>
  </si>
  <si>
    <t>Prih.od pr.dob.i usl.</t>
  </si>
  <si>
    <t>REKAPITULACIJA</t>
  </si>
  <si>
    <t>SVEGA RASHODI I IZDACI</t>
  </si>
  <si>
    <t>FINANSIJSKI REZULTAT</t>
  </si>
  <si>
    <t>FINANSIJSKI REZULTAT POSLE KOREKCIJE</t>
  </si>
  <si>
    <t xml:space="preserve">Naknade štete </t>
  </si>
  <si>
    <t>Porezi, takse i kazne</t>
  </si>
  <si>
    <t>OPREMA</t>
  </si>
  <si>
    <t>411000 i 412000</t>
  </si>
  <si>
    <t>482000,483000 485000</t>
  </si>
  <si>
    <t>RZZO</t>
  </si>
  <si>
    <t>Sredstva osiguranja-Sava,Dunav</t>
  </si>
  <si>
    <t xml:space="preserve">Bolovanja </t>
  </si>
  <si>
    <t>Bud. Repub.-ministarstvo</t>
  </si>
  <si>
    <t>Plate po osnovu cene rada</t>
  </si>
  <si>
    <t>Dodat.za rad duzi od punog rad.vreme.</t>
  </si>
  <si>
    <t>Dodat.za rad na dan držav.i verskog praznika</t>
  </si>
  <si>
    <t>Dodatak za rad nocu</t>
  </si>
  <si>
    <t>Minuli rad</t>
  </si>
  <si>
    <t>Bolovanje do 30 dana</t>
  </si>
  <si>
    <t>Ostali dodaci i naknade zaposlenima-stimulacije</t>
  </si>
  <si>
    <t>Plate privremeno zaposlenih</t>
  </si>
  <si>
    <t>Doprinos za PIO-na teret poslodavca</t>
  </si>
  <si>
    <t>Doprinos za PIO-za rad.staz sa uv.doprinosom</t>
  </si>
  <si>
    <t>Doprinos za nezaposlenost-poslodav.</t>
  </si>
  <si>
    <t>Porodiljsko bolovanje</t>
  </si>
  <si>
    <t>Bolovanje preko 30 dana</t>
  </si>
  <si>
    <t>Ispl.nakn.za vr.ods.s pos.na ter.fon.</t>
  </si>
  <si>
    <t>Otpremnine u slučaju otpuštanja s posla</t>
  </si>
  <si>
    <t>Naknada troskova za prevoz na posao i sa posla</t>
  </si>
  <si>
    <t>Jubilarne nagrade</t>
  </si>
  <si>
    <t>Troskovi platnog prometa</t>
  </si>
  <si>
    <t>Troškovi bankarskih usluga</t>
  </si>
  <si>
    <t>Tro[kovi osiguranja</t>
  </si>
  <si>
    <t>Radio-televizijska pretplata</t>
  </si>
  <si>
    <t>Ostali nepomenuti troškovi-neiskor.god.odmor</t>
  </si>
  <si>
    <t>Ostali troškovi</t>
  </si>
  <si>
    <t>Troskovi dnevnica (ishrane)na sl.putu</t>
  </si>
  <si>
    <t>Troškovi prevoza na službenom putu(avion.auto)</t>
  </si>
  <si>
    <t>Dnevnice(ishrana) za putovanje u okviru redovnog rada</t>
  </si>
  <si>
    <t>Troškovi smeštaja na putovanju u okviru redovnog rada</t>
  </si>
  <si>
    <t>Troškovi putov.u okv.redovnog rada</t>
  </si>
  <si>
    <t>Usluge održavanja računara</t>
  </si>
  <si>
    <t>Kotizacija za stručna savetovanja</t>
  </si>
  <si>
    <t>Ostali izdaci za stručno obrazovanje</t>
  </si>
  <si>
    <t>Ostale usluge štampanja</t>
  </si>
  <si>
    <t>Medijske usluge radija i televizije</t>
  </si>
  <si>
    <t>Naknade članovima upravnih,nadzornih odbora i komisija</t>
  </si>
  <si>
    <t>Pranje vesa</t>
  </si>
  <si>
    <t>Zdravstvena zaštita po ugovoru</t>
  </si>
  <si>
    <t>Ostale medicinske usluge</t>
  </si>
  <si>
    <t>Geodetske usluge</t>
  </si>
  <si>
    <t>Usluge očuv.živ.sredine nauke i geodet.usluge</t>
  </si>
  <si>
    <t>Ostale specijalizovane usluge</t>
  </si>
  <si>
    <t>Rashodi za radnu uniformu</t>
  </si>
  <si>
    <t>Uniforme</t>
  </si>
  <si>
    <t>HTZ oprema</t>
  </si>
  <si>
    <t>Ostali materijal za očuvanje životne sredine i nauku</t>
  </si>
  <si>
    <t>Materijal za očuvanje životne sredine i nauku</t>
  </si>
  <si>
    <t>Materijal za med.testova-zubni mat.</t>
  </si>
  <si>
    <t>Materijal za med.testove-refundacija</t>
  </si>
  <si>
    <t>Materijal za vakcinaciju</t>
  </si>
  <si>
    <t>Lekovi na recept - sandostatin</t>
  </si>
  <si>
    <t>Lekovi na recept-refundacija</t>
  </si>
  <si>
    <t>Ostali medicinski i laboratorijski materijal</t>
  </si>
  <si>
    <t>Amortizacija zgrada I gradj.objekata</t>
  </si>
  <si>
    <t>Stalni porez na imovinu</t>
  </si>
  <si>
    <t>SVEGA  RASHODI I-VI 2016 DZP</t>
  </si>
  <si>
    <t>participacija</t>
  </si>
  <si>
    <t>sopstveni</t>
  </si>
  <si>
    <t>kopaonik</t>
  </si>
  <si>
    <t xml:space="preserve">bolovanja </t>
  </si>
  <si>
    <t>Kapitalno održavanje bilnica, domova zdravlja</t>
  </si>
  <si>
    <t>Kapitalno održavanje zgrada i objekata</t>
  </si>
  <si>
    <t>Automobili</t>
  </si>
  <si>
    <t>Kombiji</t>
  </si>
  <si>
    <t>Oprema za saobracaj</t>
  </si>
  <si>
    <t>Namestaj</t>
  </si>
  <si>
    <t>Racunarska oprema</t>
  </si>
  <si>
    <t>Mreže</t>
  </si>
  <si>
    <t>Telefoni-faks</t>
  </si>
  <si>
    <t>Štampači</t>
  </si>
  <si>
    <t>Elektronska oprema</t>
  </si>
  <si>
    <t>Oprema za domacinstvo</t>
  </si>
  <si>
    <t>Administrativna oprema</t>
  </si>
  <si>
    <t>Medicinska I laboratorijska oprema</t>
  </si>
  <si>
    <t>Kompjuterski softver</t>
  </si>
  <si>
    <t>Nematerijalna imovina</t>
  </si>
  <si>
    <t>SVEGA IZDACI I-VI 2016 DZP</t>
  </si>
  <si>
    <t>Tek.trans.od drug.nivoa vlasti u korist RZZO</t>
  </si>
  <si>
    <t>Tek.tran.od dr.nivoa vlas.u korist RZZO</t>
  </si>
  <si>
    <r>
      <t>Prihod od imovine koja prip.imaocu polise-</t>
    </r>
    <r>
      <rPr>
        <b/>
        <sz val="7"/>
        <rFont val="Arial"/>
        <family val="2"/>
      </rPr>
      <t>Dunav,Sava</t>
    </r>
  </si>
  <si>
    <t>Dunav,Sava</t>
  </si>
  <si>
    <t xml:space="preserve">Pri.od pro.dob.i us.-DZP-pazar bez PDV-a </t>
  </si>
  <si>
    <t xml:space="preserve">Pri.od pro.dob.i us.-DZP-pazar sa PDV-om </t>
  </si>
  <si>
    <t>Pri.od pro.dob.i us.-DZP-pazar zubno</t>
  </si>
  <si>
    <t>Pri.od pro.dob.i us.-KOS-pazar bez PDV-a</t>
  </si>
  <si>
    <t>Pri.od pro.dob.i us.-KOS-pazar sa PDV-om</t>
  </si>
  <si>
    <t>Pri.od pro.dob.i us.-KOS-pazar zubno</t>
  </si>
  <si>
    <t>Pri.od pro.dob.i us.-napl.prih.po fakt.bez PDVa</t>
  </si>
  <si>
    <t>Pri.od pro.dob.i us.-nap.prih.po fak.-sa PDVom</t>
  </si>
  <si>
    <t>Pri.od pro.dob.i us.-napl.prih.po fak.-zubari</t>
  </si>
  <si>
    <t>Tek.dob.tran.od fiz.i prav.lica u kor.RZZO</t>
  </si>
  <si>
    <t>Mešoviti i neodredjeni prihodi-telefoni</t>
  </si>
  <si>
    <t>Mešoviti i neodredjeni prihodi-ostalo</t>
  </si>
  <si>
    <t>Mešoviti i neodredjeni prihodi-prevoz kopaonik</t>
  </si>
  <si>
    <t>Mešoviti i neodredjeni prihodi</t>
  </si>
  <si>
    <t>Memorand.stavke za ref.ras.-porod.bolov.</t>
  </si>
  <si>
    <t>Memorand.stavke za ref.ras.-bolov.pr.30 d.RZZO</t>
  </si>
  <si>
    <t>Memorand.stavke za ref.ras.-Skupština grada Beograda</t>
  </si>
  <si>
    <t>Memorand.stavke za ref.rashoda</t>
  </si>
  <si>
    <t>Memorand.stavke za ref.ras.iz pret.god.-porod.bolovanje</t>
  </si>
  <si>
    <t>RZZO - plate</t>
  </si>
  <si>
    <t>RZZO - prevoz</t>
  </si>
  <si>
    <t>RZZO-Naknada troš.pogrebnih usluga po čl.105</t>
  </si>
  <si>
    <t>RZZO - van ugovora - sandostatin</t>
  </si>
  <si>
    <t>RZZO - stomatološke usluge - plate</t>
  </si>
  <si>
    <t>RZZO - stomatološke usluge - prevoz</t>
  </si>
  <si>
    <t>RZZO - stomatološke usluge-mater.i ost.troškovi</t>
  </si>
  <si>
    <t>RZZO - stomatološke usluge-Jubilarne nagrade</t>
  </si>
  <si>
    <t>RZZO - stomatološke usluge-Otpremnone</t>
  </si>
  <si>
    <t>Participacija - DZ Požarevac</t>
  </si>
  <si>
    <t>Participacija -zubno- DZ Požarevac</t>
  </si>
  <si>
    <t>Participacija - RJ Kostolac</t>
  </si>
  <si>
    <t>Participacija - zubno - RJ Kostolac</t>
  </si>
  <si>
    <t>Prihodi iz budžeta</t>
  </si>
  <si>
    <t>SVEGA PRIHODI I-VI 2016 DZP</t>
  </si>
  <si>
    <t>Planirano  za 2016 po III rebalansu.</t>
  </si>
  <si>
    <t>Sanitetski materijal i laboratorijski materijal</t>
  </si>
  <si>
    <t>Lekovi na recept - lekovi sa refundacijom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</si>
  <si>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</si>
  <si>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</si>
  <si>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</si>
  <si>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</si>
  <si>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</si>
  <si>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Stomatološka stolica za OŠ "Sveti Sava"</t>
  </si>
  <si>
    <t>Pazari i fakture zubno</t>
  </si>
  <si>
    <t>Pri.od pro.dob.i us.-napl.prih.po fakt.primarna</t>
  </si>
  <si>
    <t>Donacije Tek.dob.tran.od fiz.i pra.lica u kor.RZZO</t>
  </si>
  <si>
    <t xml:space="preserve">Memor.stavke za ref.ras.iz pret.god.bolovanja </t>
  </si>
  <si>
    <t>Participacija primarne</t>
  </si>
  <si>
    <t>Participacija stomatologije</t>
  </si>
  <si>
    <t>SVEGA PRIHODI I-VI 2016.</t>
  </si>
  <si>
    <t xml:space="preserve">SVEGA  RASHODI I-VI 2016. </t>
  </si>
  <si>
    <t>SVEGA IZDACI I-VI 2016.</t>
  </si>
  <si>
    <t>IZVEŠTAJ O FINANSIJSKOM POSLOVANJU PO ŠESTOMESEČNOM OBRAČUNU ZA 2016. GODINU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</si>
</sst>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" fontId="2" fillId="33" borderId="10" xfId="55" applyNumberFormat="1" applyFont="1" applyFill="1" applyBorder="1">
      <alignment/>
      <protection/>
    </xf>
    <xf numFmtId="0" fontId="1" fillId="33" borderId="0" xfId="55" applyFont="1" applyFill="1">
      <alignment/>
      <protection/>
    </xf>
    <xf numFmtId="0" fontId="0" fillId="33" borderId="0" xfId="55" applyFill="1">
      <alignment/>
      <protection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55" applyFont="1" applyFill="1" applyBorder="1">
      <alignment/>
      <protection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55" applyNumberFormat="1" applyFont="1" applyFill="1" applyBorder="1">
      <alignment/>
      <protection/>
    </xf>
    <xf numFmtId="4" fontId="2" fillId="33" borderId="11" xfId="55" applyNumberFormat="1" applyFont="1" applyFill="1" applyBorder="1">
      <alignment/>
      <protection/>
    </xf>
    <xf numFmtId="4" fontId="0" fillId="33" borderId="0" xfId="0" applyNumberFormat="1" applyFill="1" applyAlignment="1">
      <alignment/>
    </xf>
    <xf numFmtId="0" fontId="2" fillId="33" borderId="10" xfId="55" applyFont="1" applyFill="1" applyBorder="1">
      <alignment/>
      <protection/>
    </xf>
    <xf numFmtId="4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55" applyNumberFormat="1" applyFont="1" applyFill="1" applyBorder="1">
      <alignment/>
      <protection/>
    </xf>
    <xf numFmtId="4" fontId="3" fillId="33" borderId="11" xfId="55" applyNumberFormat="1" applyFont="1" applyFill="1" applyBorder="1">
      <alignment/>
      <protection/>
    </xf>
    <xf numFmtId="0" fontId="2" fillId="33" borderId="12" xfId="55" applyFont="1" applyFill="1" applyBorder="1">
      <alignment/>
      <protection/>
    </xf>
    <xf numFmtId="4" fontId="2" fillId="33" borderId="12" xfId="55" applyNumberFormat="1" applyFont="1" applyFill="1" applyBorder="1">
      <alignment/>
      <protection/>
    </xf>
    <xf numFmtId="4" fontId="2" fillId="33" borderId="13" xfId="55" applyNumberFormat="1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3" fillId="33" borderId="10" xfId="55" applyFont="1" applyFill="1" applyBorder="1" applyAlignment="1">
      <alignment wrapText="1"/>
      <protection/>
    </xf>
    <xf numFmtId="4" fontId="2" fillId="33" borderId="12" xfId="55" applyNumberFormat="1" applyFont="1" applyFill="1" applyBorder="1" applyAlignment="1">
      <alignment horizontal="right" wrapText="1"/>
      <protection/>
    </xf>
    <xf numFmtId="4" fontId="2" fillId="33" borderId="13" xfId="55" applyNumberFormat="1" applyFont="1" applyFill="1" applyBorder="1" applyAlignment="1">
      <alignment horizontal="right" wrapText="1"/>
      <protection/>
    </xf>
    <xf numFmtId="0" fontId="3" fillId="33" borderId="12" xfId="55" applyFont="1" applyFill="1" applyBorder="1">
      <alignment/>
      <protection/>
    </xf>
    <xf numFmtId="0" fontId="7" fillId="33" borderId="12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3" fillId="33" borderId="13" xfId="55" applyNumberFormat="1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4" fontId="2" fillId="33" borderId="14" xfId="0" applyNumberFormat="1" applyFont="1" applyFill="1" applyBorder="1" applyAlignment="1">
      <alignment wrapText="1"/>
    </xf>
    <xf numFmtId="0" fontId="2" fillId="33" borderId="11" xfId="55" applyFont="1" applyFill="1" applyBorder="1">
      <alignment/>
      <protection/>
    </xf>
    <xf numFmtId="0" fontId="3" fillId="33" borderId="11" xfId="0" applyFont="1" applyFill="1" applyBorder="1" applyAlignment="1">
      <alignment wrapText="1"/>
    </xf>
    <xf numFmtId="4" fontId="2" fillId="33" borderId="15" xfId="0" applyNumberFormat="1" applyFont="1" applyFill="1" applyBorder="1" applyAlignment="1">
      <alignment horizontal="right" wrapText="1"/>
    </xf>
    <xf numFmtId="4" fontId="2" fillId="33" borderId="16" xfId="55" applyNumberFormat="1" applyFont="1" applyFill="1" applyBorder="1">
      <alignment/>
      <protection/>
    </xf>
    <xf numFmtId="4" fontId="2" fillId="33" borderId="15" xfId="55" applyNumberFormat="1" applyFont="1" applyFill="1" applyBorder="1">
      <alignment/>
      <protection/>
    </xf>
    <xf numFmtId="4" fontId="3" fillId="33" borderId="16" xfId="55" applyNumberFormat="1" applyFont="1" applyFill="1" applyBorder="1">
      <alignment/>
      <protection/>
    </xf>
    <xf numFmtId="4" fontId="2" fillId="33" borderId="17" xfId="55" applyNumberFormat="1" applyFont="1" applyFill="1" applyBorder="1">
      <alignment/>
      <protection/>
    </xf>
    <xf numFmtId="4" fontId="2" fillId="33" borderId="18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 wrapText="1"/>
    </xf>
    <xf numFmtId="4" fontId="2" fillId="33" borderId="20" xfId="55" applyNumberFormat="1" applyFont="1" applyFill="1" applyBorder="1" applyAlignment="1">
      <alignment horizontal="center" wrapText="1"/>
      <protection/>
    </xf>
    <xf numFmtId="0" fontId="1" fillId="33" borderId="14" xfId="55" applyFont="1" applyFill="1" applyBorder="1" applyAlignment="1">
      <alignment horizontal="center" wrapText="1"/>
      <protection/>
    </xf>
    <xf numFmtId="0" fontId="1" fillId="33" borderId="21" xfId="55" applyFont="1" applyFill="1" applyBorder="1" applyAlignment="1">
      <alignment horizontal="center" wrapText="1"/>
      <protection/>
    </xf>
    <xf numFmtId="0" fontId="1" fillId="33" borderId="22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0" fontId="2" fillId="33" borderId="21" xfId="55" applyFont="1" applyFill="1" applyBorder="1" applyAlignment="1">
      <alignment horizontal="center" wrapText="1"/>
      <protection/>
    </xf>
    <xf numFmtId="0" fontId="2" fillId="33" borderId="23" xfId="55" applyFont="1" applyFill="1" applyBorder="1" applyAlignment="1">
      <alignment horizontal="center" wrapText="1"/>
      <protection/>
    </xf>
    <xf numFmtId="0" fontId="2" fillId="33" borderId="24" xfId="55" applyFont="1" applyFill="1" applyBorder="1" applyAlignment="1">
      <alignment horizontal="center" wrapText="1"/>
      <protection/>
    </xf>
    <xf numFmtId="0" fontId="5" fillId="33" borderId="24" xfId="55" applyFont="1" applyFill="1" applyBorder="1" applyAlignment="1">
      <alignment horizontal="center" wrapText="1"/>
      <protection/>
    </xf>
    <xf numFmtId="4" fontId="2" fillId="33" borderId="20" xfId="0" applyNumberFormat="1" applyFont="1" applyFill="1" applyBorder="1" applyAlignment="1">
      <alignment wrapText="1"/>
    </xf>
    <xf numFmtId="0" fontId="3" fillId="33" borderId="13" xfId="55" applyFont="1" applyFill="1" applyBorder="1">
      <alignment/>
      <protection/>
    </xf>
    <xf numFmtId="4" fontId="3" fillId="33" borderId="25" xfId="55" applyNumberFormat="1" applyFont="1" applyFill="1" applyBorder="1">
      <alignment/>
      <protection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11" xfId="55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33" borderId="10" xfId="55" applyNumberFormat="1" applyFont="1" applyFill="1" applyBorder="1" applyAlignment="1">
      <alignment horizontal="right" wrapText="1"/>
      <protection/>
    </xf>
    <xf numFmtId="0" fontId="2" fillId="33" borderId="10" xfId="55" applyFont="1" applyFill="1" applyBorder="1">
      <alignment/>
      <protection/>
    </xf>
    <xf numFmtId="0" fontId="2" fillId="33" borderId="11" xfId="55" applyFont="1" applyFill="1" applyBorder="1" applyAlignment="1">
      <alignment wrapText="1"/>
      <protection/>
    </xf>
    <xf numFmtId="0" fontId="2" fillId="33" borderId="14" xfId="55" applyFont="1" applyFill="1" applyBorder="1" applyAlignment="1">
      <alignment horizontal="center" wrapText="1"/>
      <protection/>
    </xf>
    <xf numFmtId="0" fontId="3" fillId="33" borderId="27" xfId="55" applyFont="1" applyFill="1" applyBorder="1" applyAlignment="1">
      <alignment horizontal="right" wrapText="1"/>
      <protection/>
    </xf>
    <xf numFmtId="0" fontId="3" fillId="33" borderId="28" xfId="55" applyFont="1" applyFill="1" applyBorder="1" applyAlignment="1">
      <alignment horizontal="left" wrapText="1"/>
      <protection/>
    </xf>
    <xf numFmtId="4" fontId="3" fillId="33" borderId="29" xfId="55" applyNumberFormat="1" applyFont="1" applyFill="1" applyBorder="1" applyAlignment="1">
      <alignment horizontal="right" wrapText="1"/>
      <protection/>
    </xf>
    <xf numFmtId="4" fontId="3" fillId="33" borderId="27" xfId="55" applyNumberFormat="1" applyFont="1" applyFill="1" applyBorder="1" applyAlignment="1">
      <alignment horizontal="right" wrapText="1"/>
      <protection/>
    </xf>
    <xf numFmtId="4" fontId="3" fillId="33" borderId="27" xfId="55" applyNumberFormat="1" applyFont="1" applyFill="1" applyBorder="1" applyAlignment="1">
      <alignment wrapText="1"/>
      <protection/>
    </xf>
    <xf numFmtId="0" fontId="2" fillId="33" borderId="27" xfId="55" applyFont="1" applyFill="1" applyBorder="1" applyAlignment="1">
      <alignment horizontal="center" wrapText="1"/>
      <protection/>
    </xf>
    <xf numFmtId="0" fontId="2" fillId="33" borderId="28" xfId="55" applyFont="1" applyFill="1" applyBorder="1" applyAlignment="1">
      <alignment horizontal="center" wrapText="1"/>
      <protection/>
    </xf>
    <xf numFmtId="0" fontId="3" fillId="33" borderId="13" xfId="55" applyFont="1" applyFill="1" applyBorder="1" applyAlignment="1">
      <alignment wrapText="1"/>
      <protection/>
    </xf>
    <xf numFmtId="0" fontId="3" fillId="33" borderId="11" xfId="55" applyFont="1" applyFill="1" applyBorder="1" applyAlignment="1">
      <alignment horizontal="left"/>
      <protection/>
    </xf>
    <xf numFmtId="0" fontId="3" fillId="33" borderId="11" xfId="55" applyFont="1" applyFill="1" applyBorder="1">
      <alignment/>
      <protection/>
    </xf>
    <xf numFmtId="4" fontId="3" fillId="33" borderId="16" xfId="55" applyNumberFormat="1" applyFont="1" applyFill="1" applyBorder="1">
      <alignment/>
      <protection/>
    </xf>
    <xf numFmtId="4" fontId="3" fillId="33" borderId="10" xfId="55" applyNumberFormat="1" applyFont="1" applyFill="1" applyBorder="1">
      <alignment/>
      <protection/>
    </xf>
    <xf numFmtId="4" fontId="3" fillId="33" borderId="11" xfId="55" applyNumberFormat="1" applyFont="1" applyFill="1" applyBorder="1">
      <alignment/>
      <protection/>
    </xf>
    <xf numFmtId="0" fontId="2" fillId="33" borderId="11" xfId="55" applyFont="1" applyFill="1" applyBorder="1" applyAlignment="1">
      <alignment wrapText="1"/>
      <protection/>
    </xf>
    <xf numFmtId="0" fontId="3" fillId="33" borderId="18" xfId="55" applyFont="1" applyFill="1" applyBorder="1">
      <alignment/>
      <protection/>
    </xf>
    <xf numFmtId="0" fontId="3" fillId="33" borderId="30" xfId="55" applyFont="1" applyFill="1" applyBorder="1">
      <alignment/>
      <protection/>
    </xf>
    <xf numFmtId="4" fontId="3" fillId="33" borderId="31" xfId="55" applyNumberFormat="1" applyFont="1" applyFill="1" applyBorder="1">
      <alignment/>
      <protection/>
    </xf>
    <xf numFmtId="4" fontId="3" fillId="33" borderId="18" xfId="55" applyNumberFormat="1" applyFont="1" applyFill="1" applyBorder="1">
      <alignment/>
      <protection/>
    </xf>
    <xf numFmtId="4" fontId="3" fillId="33" borderId="30" xfId="55" applyNumberFormat="1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3" fillId="33" borderId="11" xfId="55" applyFont="1" applyFill="1" applyBorder="1" applyAlignment="1">
      <alignment wrapText="1"/>
      <protection/>
    </xf>
    <xf numFmtId="4" fontId="3" fillId="33" borderId="18" xfId="0" applyNumberFormat="1" applyFont="1" applyFill="1" applyBorder="1" applyAlignment="1">
      <alignment/>
    </xf>
    <xf numFmtId="4" fontId="3" fillId="33" borderId="26" xfId="55" applyNumberFormat="1" applyFont="1" applyFill="1" applyBorder="1">
      <alignment/>
      <protection/>
    </xf>
    <xf numFmtId="0" fontId="2" fillId="33" borderId="10" xfId="55" applyFont="1" applyFill="1" applyBorder="1" applyAlignment="1">
      <alignment wrapText="1"/>
      <protection/>
    </xf>
    <xf numFmtId="0" fontId="2" fillId="33" borderId="11" xfId="55" applyFont="1" applyFill="1" applyBorder="1">
      <alignment/>
      <protection/>
    </xf>
    <xf numFmtId="4" fontId="2" fillId="33" borderId="22" xfId="55" applyNumberFormat="1" applyFont="1" applyFill="1" applyBorder="1" applyAlignment="1">
      <alignment horizontal="center" wrapText="1"/>
      <protection/>
    </xf>
    <xf numFmtId="4" fontId="2" fillId="33" borderId="14" xfId="55" applyNumberFormat="1" applyFont="1" applyFill="1" applyBorder="1" applyAlignment="1">
      <alignment horizontal="center" wrapText="1"/>
      <protection/>
    </xf>
    <xf numFmtId="4" fontId="2" fillId="33" borderId="21" xfId="5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4" fontId="2" fillId="33" borderId="29" xfId="55" applyNumberFormat="1" applyFont="1" applyFill="1" applyBorder="1" applyAlignment="1">
      <alignment horizontal="center" wrapText="1"/>
      <protection/>
    </xf>
    <xf numFmtId="4" fontId="2" fillId="33" borderId="27" xfId="55" applyNumberFormat="1" applyFont="1" applyFill="1" applyBorder="1" applyAlignment="1">
      <alignment horizontal="right" wrapText="1"/>
      <protection/>
    </xf>
    <xf numFmtId="4" fontId="2" fillId="33" borderId="27" xfId="55" applyNumberFormat="1" applyFont="1" applyFill="1" applyBorder="1" applyAlignment="1">
      <alignment horizontal="center" wrapText="1"/>
      <protection/>
    </xf>
    <xf numFmtId="4" fontId="2" fillId="33" borderId="28" xfId="55" applyNumberFormat="1" applyFont="1" applyFill="1" applyBorder="1" applyAlignment="1">
      <alignment horizontal="center" wrapText="1"/>
      <protection/>
    </xf>
    <xf numFmtId="4" fontId="2" fillId="33" borderId="32" xfId="55" applyNumberFormat="1" applyFont="1" applyFill="1" applyBorder="1" applyAlignment="1">
      <alignment horizontal="center" wrapText="1"/>
      <protection/>
    </xf>
    <xf numFmtId="0" fontId="3" fillId="33" borderId="33" xfId="55" applyFont="1" applyFill="1" applyBorder="1">
      <alignment/>
      <protection/>
    </xf>
    <xf numFmtId="0" fontId="2" fillId="33" borderId="33" xfId="55" applyFont="1" applyFill="1" applyBorder="1">
      <alignment/>
      <protection/>
    </xf>
    <xf numFmtId="4" fontId="2" fillId="33" borderId="31" xfId="55" applyNumberFormat="1" applyFont="1" applyFill="1" applyBorder="1">
      <alignment/>
      <protection/>
    </xf>
    <xf numFmtId="4" fontId="2" fillId="33" borderId="18" xfId="55" applyNumberFormat="1" applyFont="1" applyFill="1" applyBorder="1">
      <alignment/>
      <protection/>
    </xf>
    <xf numFmtId="4" fontId="2" fillId="33" borderId="30" xfId="55" applyNumberFormat="1" applyFont="1" applyFill="1" applyBorder="1">
      <alignment/>
      <protection/>
    </xf>
    <xf numFmtId="4" fontId="2" fillId="33" borderId="19" xfId="55" applyNumberFormat="1" applyFont="1" applyFill="1" applyBorder="1">
      <alignment/>
      <protection/>
    </xf>
    <xf numFmtId="0" fontId="2" fillId="33" borderId="18" xfId="55" applyFont="1" applyFill="1" applyBorder="1">
      <alignment/>
      <protection/>
    </xf>
    <xf numFmtId="0" fontId="2" fillId="33" borderId="11" xfId="55" applyFont="1" applyFill="1" applyBorder="1" applyAlignment="1">
      <alignment/>
      <protection/>
    </xf>
    <xf numFmtId="4" fontId="2" fillId="33" borderId="34" xfId="55" applyNumberFormat="1" applyFont="1" applyFill="1" applyBorder="1">
      <alignment/>
      <protection/>
    </xf>
    <xf numFmtId="4" fontId="2" fillId="33" borderId="35" xfId="55" applyNumberFormat="1" applyFont="1" applyFill="1" applyBorder="1">
      <alignment/>
      <protection/>
    </xf>
    <xf numFmtId="4" fontId="3" fillId="33" borderId="0" xfId="55" applyNumberFormat="1" applyFont="1" applyFill="1" applyBorder="1">
      <alignment/>
      <protection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55" applyFont="1" applyFill="1" applyBorder="1">
      <alignment/>
      <protection/>
    </xf>
    <xf numFmtId="4" fontId="6" fillId="33" borderId="0" xfId="55" applyNumberFormat="1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22" xfId="55" applyFont="1" applyFill="1" applyBorder="1" applyAlignment="1">
      <alignment horizontal="center" wrapText="1"/>
      <protection/>
    </xf>
    <xf numFmtId="0" fontId="2" fillId="33" borderId="21" xfId="55" applyFont="1" applyFill="1" applyBorder="1" applyAlignment="1">
      <alignment horizontal="center" wrapText="1"/>
      <protection/>
    </xf>
    <xf numFmtId="0" fontId="5" fillId="33" borderId="36" xfId="55" applyFont="1" applyFill="1" applyBorder="1" applyAlignment="1">
      <alignment horizontal="center" wrapText="1"/>
      <protection/>
    </xf>
    <xf numFmtId="0" fontId="5" fillId="33" borderId="37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2" fillId="33" borderId="38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horizontal="left" wrapText="1"/>
      <protection/>
    </xf>
    <xf numFmtId="4" fontId="3" fillId="33" borderId="16" xfId="55" applyNumberFormat="1" applyFont="1" applyFill="1" applyBorder="1" applyAlignment="1">
      <alignment horizontal="right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wrapText="1"/>
      <protection/>
    </xf>
    <xf numFmtId="4" fontId="3" fillId="33" borderId="11" xfId="55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wrapText="1"/>
      <protection/>
    </xf>
    <xf numFmtId="0" fontId="2" fillId="33" borderId="10" xfId="55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left" wrapText="1"/>
      <protection/>
    </xf>
    <xf numFmtId="4" fontId="2" fillId="33" borderId="16" xfId="55" applyNumberFormat="1" applyFont="1" applyFill="1" applyBorder="1" applyAlignment="1">
      <alignment horizontal="right" wrapText="1"/>
      <protection/>
    </xf>
    <xf numFmtId="4" fontId="2" fillId="33" borderId="10" xfId="55" applyNumberFormat="1" applyFont="1" applyFill="1" applyBorder="1" applyAlignment="1">
      <alignment horizontal="right" wrapText="1"/>
      <protection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horizontal="center" wrapText="1"/>
      <protection/>
    </xf>
    <xf numFmtId="4" fontId="3" fillId="33" borderId="16" xfId="55" applyNumberFormat="1" applyFont="1" applyFill="1" applyBorder="1" applyAlignment="1">
      <alignment horizontal="right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wrapText="1"/>
      <protection/>
    </xf>
    <xf numFmtId="4" fontId="3" fillId="33" borderId="11" xfId="55" applyNumberFormat="1" applyFont="1" applyFill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right" wrapText="1"/>
      <protection/>
    </xf>
    <xf numFmtId="4" fontId="3" fillId="33" borderId="25" xfId="55" applyNumberFormat="1" applyFont="1" applyFill="1" applyBorder="1" applyAlignment="1">
      <alignment horizontal="right" wrapText="1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4" fontId="3" fillId="33" borderId="10" xfId="55" applyNumberFormat="1" applyFont="1" applyFill="1" applyBorder="1" applyAlignment="1">
      <alignment horizontal="right" wrapText="1"/>
      <protection/>
    </xf>
    <xf numFmtId="0" fontId="2" fillId="33" borderId="11" xfId="55" applyFont="1" applyFill="1" applyBorder="1" applyAlignment="1">
      <alignment horizontal="left"/>
      <protection/>
    </xf>
    <xf numFmtId="0" fontId="3" fillId="33" borderId="12" xfId="55" applyFont="1" applyFill="1" applyBorder="1" applyAlignment="1">
      <alignment horizontal="right"/>
      <protection/>
    </xf>
    <xf numFmtId="0" fontId="3" fillId="33" borderId="13" xfId="55" applyFont="1" applyFill="1" applyBorder="1" applyAlignment="1">
      <alignment horizontal="left"/>
      <protection/>
    </xf>
    <xf numFmtId="4" fontId="3" fillId="33" borderId="25" xfId="55" applyNumberFormat="1" applyFont="1" applyFill="1" applyBorder="1" applyAlignment="1">
      <alignment horizontal="right"/>
      <protection/>
    </xf>
    <xf numFmtId="4" fontId="2" fillId="33" borderId="12" xfId="55" applyNumberFormat="1" applyFont="1" applyFill="1" applyBorder="1" applyAlignment="1">
      <alignment horizontal="center"/>
      <protection/>
    </xf>
    <xf numFmtId="4" fontId="2" fillId="33" borderId="13" xfId="55" applyNumberFormat="1" applyFont="1" applyFill="1" applyBorder="1" applyAlignment="1">
      <alignment horizontal="center"/>
      <protection/>
    </xf>
    <xf numFmtId="4" fontId="3" fillId="33" borderId="11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right"/>
      <protection/>
    </xf>
    <xf numFmtId="4" fontId="2" fillId="33" borderId="16" xfId="55" applyNumberFormat="1" applyFont="1" applyFill="1" applyBorder="1" applyAlignment="1">
      <alignment horizontal="right"/>
      <protection/>
    </xf>
    <xf numFmtId="4" fontId="2" fillId="33" borderId="10" xfId="55" applyNumberFormat="1" applyFont="1" applyFill="1" applyBorder="1" applyAlignment="1">
      <alignment horizontal="right"/>
      <protection/>
    </xf>
    <xf numFmtId="4" fontId="2" fillId="33" borderId="11" xfId="55" applyNumberFormat="1" applyFont="1" applyFill="1" applyBorder="1" applyAlignment="1">
      <alignment horizontal="right"/>
      <protection/>
    </xf>
    <xf numFmtId="4" fontId="2" fillId="33" borderId="25" xfId="55" applyNumberFormat="1" applyFont="1" applyFill="1" applyBorder="1">
      <alignment/>
      <protection/>
    </xf>
    <xf numFmtId="0" fontId="2" fillId="33" borderId="30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24" xfId="55" applyFont="1" applyFill="1" applyBorder="1">
      <alignment/>
      <protection/>
    </xf>
    <xf numFmtId="4" fontId="2" fillId="33" borderId="22" xfId="55" applyNumberFormat="1" applyFont="1" applyFill="1" applyBorder="1">
      <alignment/>
      <protection/>
    </xf>
    <xf numFmtId="4" fontId="2" fillId="33" borderId="14" xfId="55" applyNumberFormat="1" applyFont="1" applyFill="1" applyBorder="1">
      <alignment/>
      <protection/>
    </xf>
    <xf numFmtId="4" fontId="2" fillId="33" borderId="39" xfId="55" applyNumberFormat="1" applyFont="1" applyFill="1" applyBorder="1">
      <alignment/>
      <protection/>
    </xf>
    <xf numFmtId="4" fontId="2" fillId="33" borderId="39" xfId="0" applyNumberFormat="1" applyFont="1" applyFill="1" applyBorder="1" applyAlignment="1">
      <alignment horizontal="right" wrapText="1"/>
    </xf>
    <xf numFmtId="4" fontId="2" fillId="33" borderId="0" xfId="55" applyNumberFormat="1" applyFont="1" applyFill="1" applyBorder="1">
      <alignment/>
      <protection/>
    </xf>
    <xf numFmtId="0" fontId="3" fillId="33" borderId="0" xfId="55" applyFont="1" applyFill="1">
      <alignment/>
      <protection/>
    </xf>
    <xf numFmtId="4" fontId="3" fillId="33" borderId="0" xfId="55" applyNumberFormat="1" applyFont="1" applyFill="1">
      <alignment/>
      <protection/>
    </xf>
    <xf numFmtId="4" fontId="5" fillId="33" borderId="0" xfId="55" applyNumberFormat="1" applyFont="1" applyFill="1" applyBorder="1">
      <alignment/>
      <protection/>
    </xf>
    <xf numFmtId="0" fontId="6" fillId="33" borderId="0" xfId="55" applyFont="1" applyFill="1">
      <alignment/>
      <protection/>
    </xf>
    <xf numFmtId="0" fontId="5" fillId="33" borderId="14" xfId="55" applyFont="1" applyFill="1" applyBorder="1" applyAlignment="1">
      <alignment horizontal="center" wrapText="1"/>
      <protection/>
    </xf>
    <xf numFmtId="0" fontId="3" fillId="33" borderId="12" xfId="55" applyFont="1" applyFill="1" applyBorder="1" applyAlignment="1">
      <alignment horizontal="right" shrinkToFit="1"/>
      <protection/>
    </xf>
    <xf numFmtId="0" fontId="3" fillId="33" borderId="12" xfId="55" applyFont="1" applyFill="1" applyBorder="1" applyAlignment="1">
      <alignment horizontal="left" wrapText="1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2" xfId="55" applyFont="1" applyFill="1" applyBorder="1" applyAlignment="1">
      <alignment wrapText="1"/>
      <protection/>
    </xf>
    <xf numFmtId="4" fontId="2" fillId="33" borderId="12" xfId="55" applyNumberFormat="1" applyFont="1" applyFill="1" applyBorder="1" applyAlignment="1">
      <alignment wrapText="1"/>
      <protection/>
    </xf>
    <xf numFmtId="4" fontId="3" fillId="33" borderId="12" xfId="55" applyNumberFormat="1" applyFont="1" applyFill="1" applyBorder="1" applyAlignment="1">
      <alignment horizontal="center" wrapText="1"/>
      <protection/>
    </xf>
    <xf numFmtId="4" fontId="3" fillId="33" borderId="13" xfId="55" applyNumberFormat="1" applyFont="1" applyFill="1" applyBorder="1" applyAlignment="1">
      <alignment horizontal="right" wrapText="1"/>
      <protection/>
    </xf>
    <xf numFmtId="0" fontId="2" fillId="33" borderId="10" xfId="55" applyFont="1" applyFill="1" applyBorder="1" applyAlignment="1">
      <alignment horizontal="right" wrapText="1"/>
      <protection/>
    </xf>
    <xf numFmtId="0" fontId="2" fillId="33" borderId="10" xfId="55" applyFont="1" applyFill="1" applyBorder="1" applyAlignment="1">
      <alignment horizontal="center" wrapText="1"/>
      <protection/>
    </xf>
    <xf numFmtId="4" fontId="2" fillId="33" borderId="10" xfId="55" applyNumberFormat="1" applyFont="1" applyFill="1" applyBorder="1" applyAlignment="1">
      <alignment horizontal="right" wrapText="1"/>
      <protection/>
    </xf>
    <xf numFmtId="4" fontId="2" fillId="33" borderId="11" xfId="55" applyNumberFormat="1" applyFont="1" applyFill="1" applyBorder="1" applyAlignment="1">
      <alignment horizontal="right" wrapText="1"/>
      <protection/>
    </xf>
    <xf numFmtId="0" fontId="7" fillId="33" borderId="12" xfId="55" applyFont="1" applyFill="1" applyBorder="1" applyAlignment="1">
      <alignment horizontal="center" wrapText="1"/>
      <protection/>
    </xf>
    <xf numFmtId="0" fontId="3" fillId="33" borderId="11" xfId="55" applyFont="1" applyFill="1" applyBorder="1" applyAlignment="1">
      <alignment wrapText="1"/>
      <protection/>
    </xf>
    <xf numFmtId="0" fontId="2" fillId="33" borderId="12" xfId="55" applyFont="1" applyFill="1" applyBorder="1" applyAlignment="1">
      <alignment horizontal="right" shrinkToFit="1"/>
      <protection/>
    </xf>
    <xf numFmtId="0" fontId="2" fillId="33" borderId="10" xfId="55" applyFont="1" applyFill="1" applyBorder="1" applyAlignment="1">
      <alignment wrapText="1"/>
      <protection/>
    </xf>
    <xf numFmtId="0" fontId="3" fillId="33" borderId="10" xfId="55" applyFont="1" applyFill="1" applyBorder="1" applyAlignment="1">
      <alignment wrapText="1" shrinkToFit="1"/>
      <protection/>
    </xf>
    <xf numFmtId="4" fontId="2" fillId="33" borderId="14" xfId="55" applyNumberFormat="1" applyFont="1" applyFill="1" applyBorder="1" applyAlignment="1">
      <alignment horizontal="center" wrapText="1"/>
      <protection/>
    </xf>
    <xf numFmtId="4" fontId="2" fillId="33" borderId="21" xfId="55" applyNumberFormat="1" applyFont="1" applyFill="1" applyBorder="1" applyAlignment="1">
      <alignment horizontal="center" wrapText="1"/>
      <protection/>
    </xf>
    <xf numFmtId="0" fontId="3" fillId="33" borderId="24" xfId="55" applyFont="1" applyFill="1" applyBorder="1">
      <alignment/>
      <protection/>
    </xf>
    <xf numFmtId="0" fontId="2" fillId="33" borderId="22" xfId="55" applyFont="1" applyFill="1" applyBorder="1">
      <alignment/>
      <protection/>
    </xf>
    <xf numFmtId="4" fontId="2" fillId="33" borderId="2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4" fontId="2" fillId="33" borderId="0" xfId="55" applyNumberFormat="1" applyFont="1" applyFill="1">
      <alignment/>
      <protection/>
    </xf>
    <xf numFmtId="4" fontId="7" fillId="33" borderId="0" xfId="0" applyNumberFormat="1" applyFont="1" applyFill="1" applyAlignment="1">
      <alignment/>
    </xf>
    <xf numFmtId="0" fontId="2" fillId="33" borderId="0" xfId="55" applyFont="1" applyFill="1">
      <alignment/>
      <protection/>
    </xf>
    <xf numFmtId="4" fontId="3" fillId="33" borderId="0" xfId="55" applyNumberFormat="1" applyFont="1" applyFill="1">
      <alignment/>
      <protection/>
    </xf>
    <xf numFmtId="4" fontId="2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4" fontId="3" fillId="33" borderId="0" xfId="0" applyNumberFormat="1" applyFont="1" applyFill="1" applyAlignment="1">
      <alignment/>
    </xf>
    <xf numFmtId="0" fontId="4" fillId="33" borderId="23" xfId="55" applyFont="1" applyFill="1" applyBorder="1" applyAlignment="1">
      <alignment horizontal="center" wrapText="1"/>
      <protection/>
    </xf>
    <xf numFmtId="0" fontId="2" fillId="33" borderId="24" xfId="55" applyFont="1" applyFill="1" applyBorder="1" applyAlignment="1">
      <alignment horizontal="center" wrapText="1"/>
      <protection/>
    </xf>
    <xf numFmtId="4" fontId="4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5"/>
  <sheetViews>
    <sheetView tabSelected="1" zoomScalePageLayoutView="0" workbookViewId="0" topLeftCell="A2">
      <selection activeCell="E104" sqref="E104"/>
    </sheetView>
  </sheetViews>
  <sheetFormatPr defaultColWidth="9.140625" defaultRowHeight="12.75"/>
  <cols>
    <col min="1" max="1" width="8.8515625" style="9" customWidth="1"/>
    <col min="2" max="2" width="30.8515625" style="9" customWidth="1"/>
    <col min="3" max="3" width="11.8515625" style="9" customWidth="1"/>
    <col min="4" max="4" width="12.00390625" style="9" customWidth="1"/>
    <col min="5" max="5" width="10.00390625" style="9" customWidth="1"/>
    <col min="6" max="6" width="8.421875" style="9" customWidth="1"/>
    <col min="7" max="7" width="11.57421875" style="9" customWidth="1"/>
    <col min="8" max="8" width="11.00390625" style="9" customWidth="1"/>
    <col min="9" max="9" width="9.7109375" style="9" customWidth="1"/>
    <col min="10" max="10" width="10.8515625" style="9" customWidth="1"/>
    <col min="11" max="11" width="11.00390625" style="9" customWidth="1"/>
    <col min="12" max="12" width="11.7109375" style="9" customWidth="1"/>
    <col min="13" max="13" width="13.7109375" style="9" customWidth="1"/>
    <col min="14" max="14" width="7.140625" style="9" customWidth="1"/>
    <col min="15" max="16" width="9.140625" style="9" customWidth="1"/>
    <col min="17" max="17" width="13.421875" style="12" customWidth="1"/>
    <col min="18" max="18" width="23.140625" style="12" customWidth="1"/>
    <col min="19" max="16384" width="9.140625" style="9" customWidth="1"/>
  </cols>
  <sheetData>
    <row r="3" spans="1:12" ht="12.75">
      <c r="A3" s="3"/>
      <c r="B3" s="3"/>
      <c r="C3" s="2" t="s">
        <v>294</v>
      </c>
      <c r="D3" s="2"/>
      <c r="E3" s="2"/>
      <c r="F3" s="2"/>
      <c r="G3" s="2"/>
      <c r="H3" s="3"/>
      <c r="I3" s="3"/>
      <c r="J3" s="3"/>
      <c r="K3" s="3"/>
      <c r="L3" s="3"/>
    </row>
    <row r="4" spans="1:12" ht="13.5" thickBot="1">
      <c r="A4" s="2" t="s">
        <v>93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45.75" thickBot="1">
      <c r="A5" s="43" t="s">
        <v>0</v>
      </c>
      <c r="B5" s="44" t="s">
        <v>1</v>
      </c>
      <c r="C5" s="45" t="s">
        <v>2</v>
      </c>
      <c r="D5" s="43" t="s">
        <v>159</v>
      </c>
      <c r="E5" s="46" t="s">
        <v>97</v>
      </c>
      <c r="F5" s="47" t="s">
        <v>160</v>
      </c>
      <c r="G5" s="43" t="s">
        <v>98</v>
      </c>
      <c r="H5" s="43" t="s">
        <v>99</v>
      </c>
      <c r="I5" s="48" t="s">
        <v>161</v>
      </c>
      <c r="J5" s="49" t="s">
        <v>162</v>
      </c>
      <c r="K5" s="50" t="s">
        <v>128</v>
      </c>
      <c r="L5" s="51" t="s">
        <v>111</v>
      </c>
      <c r="M5" s="32" t="s">
        <v>276</v>
      </c>
      <c r="N5" s="32" t="s">
        <v>129</v>
      </c>
      <c r="O5" s="52" t="s">
        <v>147</v>
      </c>
    </row>
    <row r="6" spans="1:15" ht="12.75" hidden="1">
      <c r="A6" s="27">
        <v>411111</v>
      </c>
      <c r="B6" s="53" t="s">
        <v>163</v>
      </c>
      <c r="C6" s="54">
        <v>139155188.16</v>
      </c>
      <c r="D6" s="28">
        <v>137343146.66</v>
      </c>
      <c r="E6" s="28">
        <v>0</v>
      </c>
      <c r="F6" s="28">
        <v>0</v>
      </c>
      <c r="G6" s="28">
        <v>1760830.41</v>
      </c>
      <c r="H6" s="28">
        <v>0</v>
      </c>
      <c r="I6" s="28">
        <v>0</v>
      </c>
      <c r="J6" s="28">
        <v>51211.09</v>
      </c>
      <c r="K6" s="28">
        <v>0</v>
      </c>
      <c r="L6" s="29">
        <v>0</v>
      </c>
      <c r="M6" s="55"/>
      <c r="N6" s="56"/>
      <c r="O6" s="57"/>
    </row>
    <row r="7" spans="1:15" ht="12.75" hidden="1">
      <c r="A7" s="31">
        <v>411112</v>
      </c>
      <c r="B7" s="58" t="s">
        <v>164</v>
      </c>
      <c r="C7" s="38">
        <v>1405657.28</v>
      </c>
      <c r="D7" s="16">
        <v>1405657.28</v>
      </c>
      <c r="E7" s="16"/>
      <c r="F7" s="16"/>
      <c r="G7" s="16"/>
      <c r="H7" s="16"/>
      <c r="I7" s="16"/>
      <c r="J7" s="16"/>
      <c r="K7" s="16"/>
      <c r="L7" s="17"/>
      <c r="M7" s="14"/>
      <c r="N7" s="59"/>
      <c r="O7" s="60"/>
    </row>
    <row r="8" spans="1:15" ht="12.75" hidden="1">
      <c r="A8" s="31">
        <v>411113</v>
      </c>
      <c r="B8" s="58" t="s">
        <v>165</v>
      </c>
      <c r="C8" s="38">
        <v>2915514.53</v>
      </c>
      <c r="D8" s="16">
        <v>2915514.53</v>
      </c>
      <c r="E8" s="16"/>
      <c r="F8" s="16"/>
      <c r="G8" s="16"/>
      <c r="H8" s="16"/>
      <c r="I8" s="16"/>
      <c r="J8" s="16"/>
      <c r="K8" s="16"/>
      <c r="L8" s="17"/>
      <c r="M8" s="14"/>
      <c r="N8" s="59"/>
      <c r="O8" s="60"/>
    </row>
    <row r="9" spans="1:15" ht="12.75" hidden="1">
      <c r="A9" s="31">
        <v>411114</v>
      </c>
      <c r="B9" s="58" t="s">
        <v>166</v>
      </c>
      <c r="C9" s="38">
        <v>1160926.84</v>
      </c>
      <c r="D9" s="16">
        <v>1160926.84</v>
      </c>
      <c r="E9" s="16"/>
      <c r="F9" s="16"/>
      <c r="G9" s="16"/>
      <c r="H9" s="16"/>
      <c r="I9" s="16"/>
      <c r="J9" s="16"/>
      <c r="K9" s="16"/>
      <c r="L9" s="17"/>
      <c r="M9" s="14"/>
      <c r="N9" s="59"/>
      <c r="O9" s="60"/>
    </row>
    <row r="10" spans="1:15" ht="12.75" hidden="1">
      <c r="A10" s="31">
        <v>411115</v>
      </c>
      <c r="B10" s="58" t="s">
        <v>167</v>
      </c>
      <c r="C10" s="38">
        <v>9268646.66</v>
      </c>
      <c r="D10" s="16">
        <v>9268646.66</v>
      </c>
      <c r="E10" s="16"/>
      <c r="F10" s="16"/>
      <c r="G10" s="16"/>
      <c r="H10" s="16"/>
      <c r="I10" s="16"/>
      <c r="J10" s="16"/>
      <c r="K10" s="16"/>
      <c r="L10" s="17"/>
      <c r="M10" s="14"/>
      <c r="N10" s="59"/>
      <c r="O10" s="60"/>
    </row>
    <row r="11" spans="1:15" ht="12.75" hidden="1">
      <c r="A11" s="31">
        <v>411117</v>
      </c>
      <c r="B11" s="58" t="s">
        <v>168</v>
      </c>
      <c r="C11" s="38">
        <v>1878910.64</v>
      </c>
      <c r="D11" s="16">
        <v>1878910.64</v>
      </c>
      <c r="E11" s="16"/>
      <c r="F11" s="16"/>
      <c r="G11" s="16"/>
      <c r="H11" s="16"/>
      <c r="I11" s="16"/>
      <c r="J11" s="16"/>
      <c r="K11" s="16"/>
      <c r="L11" s="17"/>
      <c r="M11" s="14"/>
      <c r="N11" s="59"/>
      <c r="O11" s="60"/>
    </row>
    <row r="12" spans="1:15" ht="12.75" hidden="1">
      <c r="A12" s="31">
        <v>411119</v>
      </c>
      <c r="B12" s="58" t="s">
        <v>169</v>
      </c>
      <c r="C12" s="38">
        <v>2390573.25</v>
      </c>
      <c r="D12" s="16">
        <v>0</v>
      </c>
      <c r="E12" s="16"/>
      <c r="F12" s="16"/>
      <c r="G12" s="16">
        <v>2390573.25</v>
      </c>
      <c r="H12" s="16"/>
      <c r="I12" s="16"/>
      <c r="J12" s="16"/>
      <c r="K12" s="16"/>
      <c r="L12" s="17"/>
      <c r="M12" s="14"/>
      <c r="N12" s="59"/>
      <c r="O12" s="60"/>
    </row>
    <row r="13" spans="1:15" ht="12.75" hidden="1">
      <c r="A13" s="31">
        <v>411131</v>
      </c>
      <c r="B13" s="58" t="s">
        <v>170</v>
      </c>
      <c r="C13" s="38">
        <v>2518669.97</v>
      </c>
      <c r="D13" s="16">
        <v>0</v>
      </c>
      <c r="E13" s="16"/>
      <c r="F13" s="16"/>
      <c r="G13" s="16">
        <v>212753.38</v>
      </c>
      <c r="H13" s="16"/>
      <c r="I13" s="16"/>
      <c r="J13" s="16"/>
      <c r="K13" s="16"/>
      <c r="L13" s="17">
        <v>2305916.59</v>
      </c>
      <c r="M13" s="14"/>
      <c r="N13" s="59"/>
      <c r="O13" s="60"/>
    </row>
    <row r="14" spans="1:15" ht="12.75" hidden="1">
      <c r="A14" s="13">
        <v>4111</v>
      </c>
      <c r="B14" s="33" t="s">
        <v>47</v>
      </c>
      <c r="C14" s="36">
        <f aca="true" t="shared" si="0" ref="C14:L14">SUM(C6:C13)</f>
        <v>160694087.32999998</v>
      </c>
      <c r="D14" s="10">
        <f t="shared" si="0"/>
        <v>153972802.60999998</v>
      </c>
      <c r="E14" s="10">
        <f t="shared" si="0"/>
        <v>0</v>
      </c>
      <c r="F14" s="10">
        <f t="shared" si="0"/>
        <v>0</v>
      </c>
      <c r="G14" s="10">
        <f t="shared" si="0"/>
        <v>4364157.04</v>
      </c>
      <c r="H14" s="10">
        <f t="shared" si="0"/>
        <v>0</v>
      </c>
      <c r="I14" s="10">
        <f t="shared" si="0"/>
        <v>0</v>
      </c>
      <c r="J14" s="10">
        <f t="shared" si="0"/>
        <v>51211.09</v>
      </c>
      <c r="K14" s="10">
        <f t="shared" si="0"/>
        <v>0</v>
      </c>
      <c r="L14" s="11">
        <f t="shared" si="0"/>
        <v>2305916.59</v>
      </c>
      <c r="M14" s="14"/>
      <c r="N14" s="59"/>
      <c r="O14" s="60"/>
    </row>
    <row r="15" spans="1:15" ht="12.75" hidden="1">
      <c r="A15" s="31">
        <v>412111</v>
      </c>
      <c r="B15" s="58" t="s">
        <v>171</v>
      </c>
      <c r="C15" s="38">
        <v>19322076.56</v>
      </c>
      <c r="D15" s="16">
        <v>18515522.39</v>
      </c>
      <c r="E15" s="16"/>
      <c r="F15" s="16"/>
      <c r="G15" s="16">
        <v>523698.86</v>
      </c>
      <c r="H15" s="16"/>
      <c r="I15" s="17"/>
      <c r="J15" s="17">
        <v>6145.32</v>
      </c>
      <c r="K15" s="17"/>
      <c r="L15" s="17">
        <v>276709.99</v>
      </c>
      <c r="M15" s="14"/>
      <c r="N15" s="59"/>
      <c r="O15" s="60"/>
    </row>
    <row r="16" spans="1:15" ht="12.75" hidden="1">
      <c r="A16" s="31">
        <v>412113</v>
      </c>
      <c r="B16" s="58" t="s">
        <v>172</v>
      </c>
      <c r="C16" s="38">
        <v>1655970.52</v>
      </c>
      <c r="D16" s="16">
        <v>1490287.98</v>
      </c>
      <c r="E16" s="16"/>
      <c r="F16" s="16"/>
      <c r="G16" s="16">
        <v>165682.54</v>
      </c>
      <c r="H16" s="16"/>
      <c r="I16" s="17"/>
      <c r="J16" s="17"/>
      <c r="K16" s="17"/>
      <c r="L16" s="17"/>
      <c r="M16" s="14"/>
      <c r="N16" s="59"/>
      <c r="O16" s="60"/>
    </row>
    <row r="17" spans="1:15" ht="12.75" hidden="1">
      <c r="A17" s="13">
        <v>4121</v>
      </c>
      <c r="B17" s="33" t="s">
        <v>48</v>
      </c>
      <c r="C17" s="36">
        <f>SUM(C15:C16)</f>
        <v>20978047.08</v>
      </c>
      <c r="D17" s="10">
        <f aca="true" t="shared" si="1" ref="D17:J17">SUM(D15:D16)</f>
        <v>20005810.37</v>
      </c>
      <c r="E17" s="10">
        <f t="shared" si="1"/>
        <v>0</v>
      </c>
      <c r="F17" s="10">
        <f t="shared" si="1"/>
        <v>0</v>
      </c>
      <c r="G17" s="10">
        <f t="shared" si="1"/>
        <v>689381.4</v>
      </c>
      <c r="H17" s="10">
        <f t="shared" si="1"/>
        <v>0</v>
      </c>
      <c r="I17" s="10">
        <f t="shared" si="1"/>
        <v>0</v>
      </c>
      <c r="J17" s="10">
        <f t="shared" si="1"/>
        <v>6145.32</v>
      </c>
      <c r="K17" s="10">
        <f>SUM(K15:K16)</f>
        <v>0</v>
      </c>
      <c r="L17" s="11">
        <f>SUM(L15:L16)</f>
        <v>276709.99</v>
      </c>
      <c r="M17" s="14"/>
      <c r="N17" s="59"/>
      <c r="O17" s="60"/>
    </row>
    <row r="18" spans="1:15" ht="12.75" hidden="1">
      <c r="A18" s="31">
        <v>412211</v>
      </c>
      <c r="B18" s="58" t="s">
        <v>3</v>
      </c>
      <c r="C18" s="38">
        <v>8292391.44</v>
      </c>
      <c r="D18" s="16">
        <v>7946245.29</v>
      </c>
      <c r="E18" s="16"/>
      <c r="F18" s="16"/>
      <c r="G18" s="16">
        <v>224754.08</v>
      </c>
      <c r="H18" s="16"/>
      <c r="I18" s="17"/>
      <c r="J18" s="17">
        <v>2637.37</v>
      </c>
      <c r="K18" s="17"/>
      <c r="L18" s="17">
        <v>118754.7</v>
      </c>
      <c r="M18" s="14"/>
      <c r="N18" s="59"/>
      <c r="O18" s="60"/>
    </row>
    <row r="19" spans="1:15" ht="12.75" hidden="1">
      <c r="A19" s="13">
        <v>4122</v>
      </c>
      <c r="B19" s="33" t="s">
        <v>3</v>
      </c>
      <c r="C19" s="36">
        <f>SUM(C18)</f>
        <v>8292391.44</v>
      </c>
      <c r="D19" s="10">
        <f aca="true" t="shared" si="2" ref="D19:I19">SUM(D18)</f>
        <v>7946245.29</v>
      </c>
      <c r="E19" s="10">
        <f t="shared" si="2"/>
        <v>0</v>
      </c>
      <c r="F19" s="10">
        <f t="shared" si="2"/>
        <v>0</v>
      </c>
      <c r="G19" s="10">
        <f t="shared" si="2"/>
        <v>224754.08</v>
      </c>
      <c r="H19" s="10">
        <f t="shared" si="2"/>
        <v>0</v>
      </c>
      <c r="I19" s="10">
        <f t="shared" si="2"/>
        <v>0</v>
      </c>
      <c r="J19" s="10">
        <f>SUM(J18)</f>
        <v>2637.37</v>
      </c>
      <c r="K19" s="10">
        <f>SUM(K18)</f>
        <v>0</v>
      </c>
      <c r="L19" s="11">
        <f>SUM(L18)</f>
        <v>118754.7</v>
      </c>
      <c r="M19" s="14"/>
      <c r="N19" s="59"/>
      <c r="O19" s="60"/>
    </row>
    <row r="20" spans="1:15" ht="12.75" hidden="1">
      <c r="A20" s="31">
        <v>412311</v>
      </c>
      <c r="B20" s="58" t="s">
        <v>173</v>
      </c>
      <c r="C20" s="38">
        <v>1207629.94</v>
      </c>
      <c r="D20" s="16">
        <v>1157220.32</v>
      </c>
      <c r="E20" s="16"/>
      <c r="F20" s="16"/>
      <c r="G20" s="16">
        <v>32731.16</v>
      </c>
      <c r="H20" s="16"/>
      <c r="I20" s="17"/>
      <c r="J20" s="17">
        <v>384.08</v>
      </c>
      <c r="K20" s="17"/>
      <c r="L20" s="17">
        <v>17294.38</v>
      </c>
      <c r="M20" s="14"/>
      <c r="N20" s="59"/>
      <c r="O20" s="60"/>
    </row>
    <row r="21" spans="1:15" ht="12.75" hidden="1">
      <c r="A21" s="13">
        <v>4123</v>
      </c>
      <c r="B21" s="33" t="s">
        <v>49</v>
      </c>
      <c r="C21" s="36">
        <f>SUM(C20)</f>
        <v>1207629.94</v>
      </c>
      <c r="D21" s="10">
        <f aca="true" t="shared" si="3" ref="D21:I21">SUM(D20)</f>
        <v>1157220.32</v>
      </c>
      <c r="E21" s="10">
        <f t="shared" si="3"/>
        <v>0</v>
      </c>
      <c r="F21" s="10">
        <f t="shared" si="3"/>
        <v>0</v>
      </c>
      <c r="G21" s="10">
        <f t="shared" si="3"/>
        <v>32731.16</v>
      </c>
      <c r="H21" s="10">
        <f t="shared" si="3"/>
        <v>0</v>
      </c>
      <c r="I21" s="10">
        <f t="shared" si="3"/>
        <v>0</v>
      </c>
      <c r="J21" s="10">
        <f>SUM(J20)</f>
        <v>384.08</v>
      </c>
      <c r="K21" s="10">
        <f>SUM(K20)</f>
        <v>0</v>
      </c>
      <c r="L21" s="11">
        <f>SUM(L20)</f>
        <v>17294.38</v>
      </c>
      <c r="M21" s="10"/>
      <c r="N21" s="59"/>
      <c r="O21" s="60"/>
    </row>
    <row r="22" spans="1:15" ht="22.5">
      <c r="A22" s="61" t="s">
        <v>157</v>
      </c>
      <c r="B22" s="62" t="s">
        <v>145</v>
      </c>
      <c r="C22" s="36">
        <f>C14+C17+C19+C21</f>
        <v>191172155.78999996</v>
      </c>
      <c r="D22" s="10">
        <f aca="true" t="shared" si="4" ref="D22:L22">D14+D17+D19+D21</f>
        <v>183082078.58999997</v>
      </c>
      <c r="E22" s="10">
        <f t="shared" si="4"/>
        <v>0</v>
      </c>
      <c r="F22" s="10">
        <f t="shared" si="4"/>
        <v>0</v>
      </c>
      <c r="G22" s="10">
        <f t="shared" si="4"/>
        <v>5311023.680000001</v>
      </c>
      <c r="H22" s="10">
        <f t="shared" si="4"/>
        <v>0</v>
      </c>
      <c r="I22" s="10">
        <f t="shared" si="4"/>
        <v>0</v>
      </c>
      <c r="J22" s="10">
        <f t="shared" si="4"/>
        <v>60377.86</v>
      </c>
      <c r="K22" s="10">
        <f t="shared" si="4"/>
        <v>0</v>
      </c>
      <c r="L22" s="11">
        <f t="shared" si="4"/>
        <v>2718675.66</v>
      </c>
      <c r="M22" s="63">
        <v>430460377.87</v>
      </c>
      <c r="N22" s="4">
        <f aca="true" t="shared" si="5" ref="N22:N28">C22*100/M22</f>
        <v>44.41109231375864</v>
      </c>
      <c r="O22" s="35">
        <f>C22*100/269530626.74</f>
        <v>70.92780442142934</v>
      </c>
    </row>
    <row r="23" spans="1:15" ht="12.75" hidden="1">
      <c r="A23" s="31">
        <v>413142</v>
      </c>
      <c r="B23" s="58" t="s">
        <v>75</v>
      </c>
      <c r="C23" s="38"/>
      <c r="D23" s="10"/>
      <c r="E23" s="10"/>
      <c r="F23" s="10"/>
      <c r="G23" s="16"/>
      <c r="H23" s="10"/>
      <c r="I23" s="11"/>
      <c r="J23" s="11"/>
      <c r="K23" s="11"/>
      <c r="L23" s="17"/>
      <c r="M23" s="14"/>
      <c r="N23" s="4" t="e">
        <f t="shared" si="5"/>
        <v>#DIV/0!</v>
      </c>
      <c r="O23" s="35">
        <f aca="true" t="shared" si="6" ref="O23:O86">C23*100/269530626.74</f>
        <v>0</v>
      </c>
    </row>
    <row r="24" spans="1:15" ht="12.75" hidden="1">
      <c r="A24" s="31">
        <v>413151</v>
      </c>
      <c r="B24" s="58" t="s">
        <v>4</v>
      </c>
      <c r="C24" s="38">
        <v>77976.49</v>
      </c>
      <c r="D24" s="16"/>
      <c r="E24" s="16"/>
      <c r="F24" s="16"/>
      <c r="G24" s="16"/>
      <c r="H24" s="16">
        <v>77976.49</v>
      </c>
      <c r="I24" s="17"/>
      <c r="J24" s="17"/>
      <c r="K24" s="17"/>
      <c r="L24" s="17"/>
      <c r="M24" s="14"/>
      <c r="N24" s="4" t="e">
        <f t="shared" si="5"/>
        <v>#DIV/0!</v>
      </c>
      <c r="O24" s="35">
        <f t="shared" si="6"/>
        <v>0.028930474782451806</v>
      </c>
    </row>
    <row r="25" spans="1:15" ht="22.5">
      <c r="A25" s="64">
        <v>413000</v>
      </c>
      <c r="B25" s="65" t="s">
        <v>146</v>
      </c>
      <c r="C25" s="36">
        <f>SUM(C23:C24)</f>
        <v>77976.49</v>
      </c>
      <c r="D25" s="10">
        <f aca="true" t="shared" si="7" ref="D25:L25">SUM(D23:D24)</f>
        <v>0</v>
      </c>
      <c r="E25" s="10">
        <f t="shared" si="7"/>
        <v>0</v>
      </c>
      <c r="F25" s="10">
        <f t="shared" si="7"/>
        <v>0</v>
      </c>
      <c r="G25" s="10">
        <f t="shared" si="7"/>
        <v>0</v>
      </c>
      <c r="H25" s="10">
        <f t="shared" si="7"/>
        <v>77976.49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1">
        <f t="shared" si="7"/>
        <v>0</v>
      </c>
      <c r="M25" s="15">
        <v>170000</v>
      </c>
      <c r="N25" s="4">
        <f t="shared" si="5"/>
        <v>45.86852352941177</v>
      </c>
      <c r="O25" s="35">
        <f t="shared" si="6"/>
        <v>0.028930474782451806</v>
      </c>
    </row>
    <row r="26" spans="1:15" ht="12.75">
      <c r="A26" s="64">
        <v>414000</v>
      </c>
      <c r="B26" s="65" t="s">
        <v>143</v>
      </c>
      <c r="C26" s="36">
        <f>C29+C33+C36</f>
        <v>23282845.849999998</v>
      </c>
      <c r="D26" s="10">
        <f aca="true" t="shared" si="8" ref="D26:L26">D29+D33+D36</f>
        <v>463355.67</v>
      </c>
      <c r="E26" s="10">
        <f t="shared" si="8"/>
        <v>0</v>
      </c>
      <c r="F26" s="10">
        <f t="shared" si="8"/>
        <v>0</v>
      </c>
      <c r="G26" s="10">
        <f t="shared" si="8"/>
        <v>115407.14</v>
      </c>
      <c r="H26" s="10">
        <f t="shared" si="8"/>
        <v>0</v>
      </c>
      <c r="I26" s="10">
        <f t="shared" si="8"/>
        <v>3.23</v>
      </c>
      <c r="J26" s="10">
        <f t="shared" si="8"/>
        <v>22704079.81</v>
      </c>
      <c r="K26" s="10">
        <f t="shared" si="8"/>
        <v>0</v>
      </c>
      <c r="L26" s="11">
        <f t="shared" si="8"/>
        <v>0</v>
      </c>
      <c r="M26" s="15">
        <v>23204079.81</v>
      </c>
      <c r="N26" s="4">
        <f t="shared" si="5"/>
        <v>100.33944909966245</v>
      </c>
      <c r="O26" s="35">
        <f t="shared" si="6"/>
        <v>8.638293217957587</v>
      </c>
    </row>
    <row r="27" spans="1:15" ht="12.75" hidden="1">
      <c r="A27" s="31">
        <v>414111</v>
      </c>
      <c r="B27" s="58" t="s">
        <v>174</v>
      </c>
      <c r="C27" s="38">
        <v>3.23</v>
      </c>
      <c r="D27" s="16"/>
      <c r="E27" s="16"/>
      <c r="F27" s="16"/>
      <c r="G27" s="16"/>
      <c r="H27" s="16"/>
      <c r="I27" s="17">
        <v>3.23</v>
      </c>
      <c r="J27" s="17"/>
      <c r="K27" s="17"/>
      <c r="L27" s="17"/>
      <c r="M27" s="15"/>
      <c r="N27" s="4" t="e">
        <f t="shared" si="5"/>
        <v>#DIV/0!</v>
      </c>
      <c r="O27" s="35">
        <f t="shared" si="6"/>
        <v>1.1983795827090874E-06</v>
      </c>
    </row>
    <row r="28" spans="1:15" ht="12.75" hidden="1">
      <c r="A28" s="31">
        <v>414121</v>
      </c>
      <c r="B28" s="58" t="s">
        <v>175</v>
      </c>
      <c r="C28" s="38"/>
      <c r="D28" s="16"/>
      <c r="E28" s="16"/>
      <c r="F28" s="16"/>
      <c r="G28" s="16"/>
      <c r="H28" s="16"/>
      <c r="I28" s="17"/>
      <c r="J28" s="17"/>
      <c r="K28" s="17"/>
      <c r="L28" s="17"/>
      <c r="M28" s="15"/>
      <c r="N28" s="4" t="e">
        <f t="shared" si="5"/>
        <v>#DIV/0!</v>
      </c>
      <c r="O28" s="35">
        <f t="shared" si="6"/>
        <v>0</v>
      </c>
    </row>
    <row r="29" spans="1:15" ht="12.75">
      <c r="A29" s="13">
        <v>414100</v>
      </c>
      <c r="B29" s="33" t="s">
        <v>176</v>
      </c>
      <c r="C29" s="36">
        <f>SUM(C27:C28)</f>
        <v>3.23</v>
      </c>
      <c r="D29" s="10">
        <f aca="true" t="shared" si="9" ref="D29:L29">SUM(D27:D28)</f>
        <v>0</v>
      </c>
      <c r="E29" s="10">
        <f t="shared" si="9"/>
        <v>0</v>
      </c>
      <c r="F29" s="10">
        <f t="shared" si="9"/>
        <v>0</v>
      </c>
      <c r="G29" s="10">
        <f t="shared" si="9"/>
        <v>0</v>
      </c>
      <c r="H29" s="10">
        <f t="shared" si="9"/>
        <v>0</v>
      </c>
      <c r="I29" s="10">
        <f t="shared" si="9"/>
        <v>3.23</v>
      </c>
      <c r="J29" s="10">
        <f t="shared" si="9"/>
        <v>0</v>
      </c>
      <c r="K29" s="10">
        <f t="shared" si="9"/>
        <v>0</v>
      </c>
      <c r="L29" s="11">
        <f t="shared" si="9"/>
        <v>0</v>
      </c>
      <c r="M29" s="15"/>
      <c r="N29" s="4"/>
      <c r="O29" s="35">
        <f t="shared" si="6"/>
        <v>1.1983795827090874E-06</v>
      </c>
    </row>
    <row r="30" spans="1:15" ht="12.75" hidden="1">
      <c r="A30" s="31">
        <v>414311</v>
      </c>
      <c r="B30" s="58" t="s">
        <v>5</v>
      </c>
      <c r="C30" s="38">
        <v>543566.81</v>
      </c>
      <c r="D30" s="16">
        <v>428159.67</v>
      </c>
      <c r="E30" s="16"/>
      <c r="F30" s="16"/>
      <c r="G30" s="16">
        <v>115407.14</v>
      </c>
      <c r="H30" s="16"/>
      <c r="I30" s="17"/>
      <c r="J30" s="17"/>
      <c r="K30" s="17"/>
      <c r="L30" s="17"/>
      <c r="M30" s="15"/>
      <c r="N30" s="4"/>
      <c r="O30" s="35">
        <f t="shared" si="6"/>
        <v>0.20167163063229407</v>
      </c>
    </row>
    <row r="31" spans="1:15" ht="12.75" hidden="1">
      <c r="A31" s="31">
        <v>414312</v>
      </c>
      <c r="B31" s="58" t="s">
        <v>177</v>
      </c>
      <c r="C31" s="38">
        <v>22704079.81</v>
      </c>
      <c r="D31" s="16"/>
      <c r="E31" s="16"/>
      <c r="F31" s="16"/>
      <c r="G31" s="16"/>
      <c r="H31" s="16"/>
      <c r="I31" s="17"/>
      <c r="J31" s="17">
        <v>22704079.81</v>
      </c>
      <c r="K31" s="17"/>
      <c r="L31" s="17"/>
      <c r="M31" s="15"/>
      <c r="N31" s="4"/>
      <c r="O31" s="35">
        <f t="shared" si="6"/>
        <v>8.423562132663038</v>
      </c>
    </row>
    <row r="32" spans="1:15" ht="12.75" hidden="1">
      <c r="A32" s="31">
        <v>414314</v>
      </c>
      <c r="B32" s="58" t="s">
        <v>101</v>
      </c>
      <c r="C32" s="38">
        <v>35196</v>
      </c>
      <c r="D32" s="16">
        <v>35196</v>
      </c>
      <c r="E32" s="16"/>
      <c r="F32" s="16"/>
      <c r="G32" s="16"/>
      <c r="H32" s="16"/>
      <c r="I32" s="17"/>
      <c r="J32" s="17"/>
      <c r="K32" s="17"/>
      <c r="L32" s="17"/>
      <c r="M32" s="15"/>
      <c r="N32" s="4"/>
      <c r="O32" s="35">
        <f t="shared" si="6"/>
        <v>0.01305825628267153</v>
      </c>
    </row>
    <row r="33" spans="1:15" ht="12.75">
      <c r="A33" s="13">
        <v>414300</v>
      </c>
      <c r="B33" s="33" t="s">
        <v>50</v>
      </c>
      <c r="C33" s="36">
        <f>SUM(C30:C32)</f>
        <v>23282842.619999997</v>
      </c>
      <c r="D33" s="10">
        <f aca="true" t="shared" si="10" ref="D33:I33">SUM(D30:D32)</f>
        <v>463355.67</v>
      </c>
      <c r="E33" s="10">
        <f t="shared" si="10"/>
        <v>0</v>
      </c>
      <c r="F33" s="10">
        <f t="shared" si="10"/>
        <v>0</v>
      </c>
      <c r="G33" s="10">
        <f t="shared" si="10"/>
        <v>115407.14</v>
      </c>
      <c r="H33" s="10">
        <f t="shared" si="10"/>
        <v>0</v>
      </c>
      <c r="I33" s="10">
        <f t="shared" si="10"/>
        <v>0</v>
      </c>
      <c r="J33" s="10">
        <f>SUM(J30:J32)</f>
        <v>22704079.81</v>
      </c>
      <c r="K33" s="10">
        <f>SUM(K30:K32)</f>
        <v>0</v>
      </c>
      <c r="L33" s="11">
        <f>SUM(L30:L32)</f>
        <v>0</v>
      </c>
      <c r="M33" s="15"/>
      <c r="N33" s="4"/>
      <c r="O33" s="35">
        <v>0</v>
      </c>
    </row>
    <row r="34" spans="1:15" ht="12.75" hidden="1">
      <c r="A34" s="31">
        <v>414411</v>
      </c>
      <c r="B34" s="58" t="s">
        <v>76</v>
      </c>
      <c r="C34" s="38"/>
      <c r="D34" s="10"/>
      <c r="E34" s="10"/>
      <c r="F34" s="10"/>
      <c r="G34" s="16"/>
      <c r="H34" s="10"/>
      <c r="I34" s="11"/>
      <c r="J34" s="11"/>
      <c r="K34" s="11"/>
      <c r="L34" s="17"/>
      <c r="M34" s="15"/>
      <c r="N34" s="4"/>
      <c r="O34" s="35">
        <f t="shared" si="6"/>
        <v>0</v>
      </c>
    </row>
    <row r="35" spans="1:15" ht="12.75" hidden="1">
      <c r="A35" s="31">
        <v>414419</v>
      </c>
      <c r="B35" s="58" t="s">
        <v>125</v>
      </c>
      <c r="C35" s="38"/>
      <c r="D35" s="10"/>
      <c r="E35" s="10"/>
      <c r="F35" s="10"/>
      <c r="G35" s="16"/>
      <c r="H35" s="10"/>
      <c r="I35" s="11"/>
      <c r="J35" s="11"/>
      <c r="K35" s="11"/>
      <c r="L35" s="17"/>
      <c r="M35" s="15"/>
      <c r="N35" s="4"/>
      <c r="O35" s="35">
        <f t="shared" si="6"/>
        <v>0</v>
      </c>
    </row>
    <row r="36" spans="1:15" ht="12.75">
      <c r="A36" s="13">
        <v>414400</v>
      </c>
      <c r="B36" s="33" t="s">
        <v>76</v>
      </c>
      <c r="C36" s="36">
        <f>SUM(C34:C35)</f>
        <v>0</v>
      </c>
      <c r="D36" s="10">
        <f aca="true" t="shared" si="11" ref="D36:L36">SUM(D34:D35)</f>
        <v>0</v>
      </c>
      <c r="E36" s="10">
        <f t="shared" si="11"/>
        <v>0</v>
      </c>
      <c r="F36" s="10">
        <f t="shared" si="11"/>
        <v>0</v>
      </c>
      <c r="G36" s="10">
        <f t="shared" si="11"/>
        <v>0</v>
      </c>
      <c r="H36" s="10">
        <f t="shared" si="11"/>
        <v>0</v>
      </c>
      <c r="I36" s="10">
        <f t="shared" si="11"/>
        <v>0</v>
      </c>
      <c r="J36" s="10"/>
      <c r="K36" s="10">
        <f t="shared" si="11"/>
        <v>0</v>
      </c>
      <c r="L36" s="11">
        <f t="shared" si="11"/>
        <v>0</v>
      </c>
      <c r="M36" s="15"/>
      <c r="N36" s="4"/>
      <c r="O36" s="35">
        <f t="shared" si="6"/>
        <v>0</v>
      </c>
    </row>
    <row r="37" spans="1:15" ht="12.75" hidden="1">
      <c r="A37" s="31">
        <v>415112</v>
      </c>
      <c r="B37" s="58" t="s">
        <v>178</v>
      </c>
      <c r="C37" s="38">
        <v>5093513.29</v>
      </c>
      <c r="D37" s="16">
        <v>4993333.78</v>
      </c>
      <c r="E37" s="16"/>
      <c r="F37" s="16"/>
      <c r="G37" s="16">
        <v>100179.51</v>
      </c>
      <c r="H37" s="16"/>
      <c r="I37" s="17"/>
      <c r="J37" s="17"/>
      <c r="K37" s="17"/>
      <c r="L37" s="17"/>
      <c r="M37" s="15"/>
      <c r="N37" s="4" t="e">
        <f>C37*100/M37</f>
        <v>#DIV/0!</v>
      </c>
      <c r="O37" s="35">
        <f t="shared" si="6"/>
        <v>1.8897716195025978</v>
      </c>
    </row>
    <row r="38" spans="1:15" ht="22.5">
      <c r="A38" s="64">
        <v>415100</v>
      </c>
      <c r="B38" s="65" t="s">
        <v>144</v>
      </c>
      <c r="C38" s="36">
        <f>SUM(C37)</f>
        <v>5093513.29</v>
      </c>
      <c r="D38" s="10">
        <f aca="true" t="shared" si="12" ref="D38:L38">SUM(D37)</f>
        <v>4993333.78</v>
      </c>
      <c r="E38" s="10">
        <f t="shared" si="12"/>
        <v>0</v>
      </c>
      <c r="F38" s="10">
        <f t="shared" si="12"/>
        <v>0</v>
      </c>
      <c r="G38" s="10">
        <f t="shared" si="12"/>
        <v>100179.51</v>
      </c>
      <c r="H38" s="10">
        <f t="shared" si="12"/>
        <v>0</v>
      </c>
      <c r="I38" s="10">
        <f t="shared" si="12"/>
        <v>0</v>
      </c>
      <c r="J38" s="10"/>
      <c r="K38" s="10">
        <f t="shared" si="12"/>
        <v>0</v>
      </c>
      <c r="L38" s="11">
        <f t="shared" si="12"/>
        <v>0</v>
      </c>
      <c r="M38" s="15">
        <v>13642000</v>
      </c>
      <c r="N38" s="4">
        <f>C38*100/M38</f>
        <v>37.336998167424134</v>
      </c>
      <c r="O38" s="35">
        <f t="shared" si="6"/>
        <v>1.8897716195025978</v>
      </c>
    </row>
    <row r="39" spans="1:15" ht="13.5" hidden="1" thickBot="1">
      <c r="A39" s="43"/>
      <c r="B39" s="44"/>
      <c r="C39" s="45"/>
      <c r="D39" s="43"/>
      <c r="E39" s="46"/>
      <c r="F39" s="47"/>
      <c r="G39" s="43"/>
      <c r="H39" s="43"/>
      <c r="I39" s="66"/>
      <c r="J39" s="49"/>
      <c r="K39" s="50"/>
      <c r="L39" s="51"/>
      <c r="M39" s="15"/>
      <c r="N39" s="4" t="e">
        <f>C39*100/M39</f>
        <v>#DIV/0!</v>
      </c>
      <c r="O39" s="35">
        <f t="shared" si="6"/>
        <v>0</v>
      </c>
    </row>
    <row r="40" spans="1:15" ht="12.75" hidden="1">
      <c r="A40" s="31">
        <v>416111</v>
      </c>
      <c r="B40" s="58" t="s">
        <v>179</v>
      </c>
      <c r="C40" s="38">
        <v>3998109.5</v>
      </c>
      <c r="D40" s="16">
        <v>3998109.5</v>
      </c>
      <c r="E40" s="16"/>
      <c r="F40" s="16"/>
      <c r="G40" s="16"/>
      <c r="H40" s="16"/>
      <c r="I40" s="11"/>
      <c r="J40" s="11"/>
      <c r="K40" s="11"/>
      <c r="L40" s="17"/>
      <c r="M40" s="15"/>
      <c r="N40" s="4" t="e">
        <f>C40*100/M40</f>
        <v>#DIV/0!</v>
      </c>
      <c r="O40" s="35">
        <f t="shared" si="6"/>
        <v>1.483359998215244</v>
      </c>
    </row>
    <row r="41" spans="1:15" ht="22.5">
      <c r="A41" s="64">
        <v>416100</v>
      </c>
      <c r="B41" s="65" t="s">
        <v>77</v>
      </c>
      <c r="C41" s="36">
        <f>SUM(C40)</f>
        <v>3998109.5</v>
      </c>
      <c r="D41" s="10">
        <f aca="true" t="shared" si="13" ref="D41:L41">SUM(D40)</f>
        <v>3998109.5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/>
      <c r="K41" s="10">
        <f t="shared" si="13"/>
        <v>0</v>
      </c>
      <c r="L41" s="11">
        <f t="shared" si="13"/>
        <v>0</v>
      </c>
      <c r="M41" s="15">
        <v>0</v>
      </c>
      <c r="N41" s="4">
        <v>0</v>
      </c>
      <c r="O41" s="35">
        <f t="shared" si="6"/>
        <v>1.483359998215244</v>
      </c>
    </row>
    <row r="42" spans="1:15" ht="12.75">
      <c r="A42" s="64">
        <v>421000</v>
      </c>
      <c r="B42" s="65" t="s">
        <v>134</v>
      </c>
      <c r="C42" s="36">
        <f>C45+C48+C54+C61+C66+C69</f>
        <v>11254250.379999999</v>
      </c>
      <c r="D42" s="10">
        <f aca="true" t="shared" si="14" ref="D42:M42">D45+D48+D54+D61+D66+D69</f>
        <v>8286845.76</v>
      </c>
      <c r="E42" s="10">
        <f t="shared" si="14"/>
        <v>1085865.5</v>
      </c>
      <c r="F42" s="10">
        <f t="shared" si="14"/>
        <v>0</v>
      </c>
      <c r="G42" s="10">
        <f t="shared" si="14"/>
        <v>350164.04</v>
      </c>
      <c r="H42" s="10">
        <f t="shared" si="14"/>
        <v>300044.58</v>
      </c>
      <c r="I42" s="10">
        <f t="shared" si="14"/>
        <v>0</v>
      </c>
      <c r="J42" s="10">
        <f t="shared" si="14"/>
        <v>1231330.5</v>
      </c>
      <c r="K42" s="10">
        <f t="shared" si="14"/>
        <v>0</v>
      </c>
      <c r="L42" s="11">
        <f t="shared" si="14"/>
        <v>0</v>
      </c>
      <c r="M42" s="11">
        <f t="shared" si="14"/>
        <v>24550330.5</v>
      </c>
      <c r="N42" s="4">
        <f>C42*100/M42</f>
        <v>45.84154327372497</v>
      </c>
      <c r="O42" s="35">
        <f t="shared" si="6"/>
        <v>4.17549965142043</v>
      </c>
    </row>
    <row r="43" spans="1:15" ht="12.75" hidden="1">
      <c r="A43" s="31">
        <v>421111</v>
      </c>
      <c r="B43" s="58" t="s">
        <v>180</v>
      </c>
      <c r="C43" s="38">
        <v>415981.61</v>
      </c>
      <c r="D43" s="16">
        <v>328063.89</v>
      </c>
      <c r="E43" s="16"/>
      <c r="F43" s="16"/>
      <c r="G43" s="16">
        <v>81505.59</v>
      </c>
      <c r="H43" s="16">
        <v>6412.13</v>
      </c>
      <c r="I43" s="17"/>
      <c r="J43" s="17"/>
      <c r="K43" s="17"/>
      <c r="L43" s="17"/>
      <c r="M43" s="15"/>
      <c r="N43" s="4" t="e">
        <f>C43*100/M43</f>
        <v>#DIV/0!</v>
      </c>
      <c r="O43" s="35">
        <f t="shared" si="6"/>
        <v>0.15433556291221495</v>
      </c>
    </row>
    <row r="44" spans="1:15" ht="12.75" hidden="1">
      <c r="A44" s="31">
        <v>421121</v>
      </c>
      <c r="B44" s="58" t="s">
        <v>181</v>
      </c>
      <c r="C44" s="38">
        <v>900</v>
      </c>
      <c r="D44" s="16"/>
      <c r="E44" s="16"/>
      <c r="F44" s="16"/>
      <c r="G44" s="16">
        <v>900</v>
      </c>
      <c r="H44" s="16"/>
      <c r="I44" s="17"/>
      <c r="J44" s="17"/>
      <c r="K44" s="17"/>
      <c r="L44" s="17"/>
      <c r="M44" s="15"/>
      <c r="N44" s="4" t="e">
        <f>C44*100/M44</f>
        <v>#DIV/0!</v>
      </c>
      <c r="O44" s="35">
        <f t="shared" si="6"/>
        <v>0.0003339138156155352</v>
      </c>
    </row>
    <row r="45" spans="1:15" ht="12.75">
      <c r="A45" s="13">
        <v>421100</v>
      </c>
      <c r="B45" s="33" t="s">
        <v>51</v>
      </c>
      <c r="C45" s="36">
        <f>SUM(C43:C44)</f>
        <v>416881.61</v>
      </c>
      <c r="D45" s="10">
        <f aca="true" t="shared" si="15" ref="D45:L45">SUM(D43:D44)</f>
        <v>328063.89</v>
      </c>
      <c r="E45" s="10">
        <f t="shared" si="15"/>
        <v>0</v>
      </c>
      <c r="F45" s="10">
        <f t="shared" si="15"/>
        <v>0</v>
      </c>
      <c r="G45" s="10">
        <f t="shared" si="15"/>
        <v>82405.59</v>
      </c>
      <c r="H45" s="10">
        <f t="shared" si="15"/>
        <v>6412.13</v>
      </c>
      <c r="I45" s="10">
        <f t="shared" si="15"/>
        <v>0</v>
      </c>
      <c r="J45" s="10"/>
      <c r="K45" s="10">
        <f t="shared" si="15"/>
        <v>0</v>
      </c>
      <c r="L45" s="11">
        <f t="shared" si="15"/>
        <v>0</v>
      </c>
      <c r="M45" s="15">
        <v>980000</v>
      </c>
      <c r="N45" s="4"/>
      <c r="O45" s="35">
        <f t="shared" si="6"/>
        <v>0.1546694767278305</v>
      </c>
    </row>
    <row r="46" spans="1:15" ht="12.75" hidden="1">
      <c r="A46" s="31">
        <v>421211</v>
      </c>
      <c r="B46" s="58" t="s">
        <v>6</v>
      </c>
      <c r="C46" s="38">
        <v>4503806.86</v>
      </c>
      <c r="D46" s="16">
        <v>4339550.12</v>
      </c>
      <c r="E46" s="16"/>
      <c r="F46" s="16"/>
      <c r="G46" s="16"/>
      <c r="H46" s="16">
        <v>164256.74</v>
      </c>
      <c r="I46" s="17"/>
      <c r="J46" s="17"/>
      <c r="K46" s="17"/>
      <c r="L46" s="17"/>
      <c r="M46" s="15"/>
      <c r="N46" s="4"/>
      <c r="O46" s="35">
        <f t="shared" si="6"/>
        <v>1.6709814815755808</v>
      </c>
    </row>
    <row r="47" spans="1:15" ht="12.75" hidden="1">
      <c r="A47" s="31">
        <v>421225</v>
      </c>
      <c r="B47" s="58" t="s">
        <v>7</v>
      </c>
      <c r="C47" s="38">
        <v>2247167.56</v>
      </c>
      <c r="D47" s="16">
        <v>2247167.56</v>
      </c>
      <c r="E47" s="16"/>
      <c r="F47" s="16"/>
      <c r="G47" s="16"/>
      <c r="H47" s="16"/>
      <c r="I47" s="17"/>
      <c r="J47" s="17"/>
      <c r="K47" s="17"/>
      <c r="L47" s="17"/>
      <c r="M47" s="15"/>
      <c r="N47" s="4"/>
      <c r="O47" s="35">
        <f t="shared" si="6"/>
        <v>0.8337336603189468</v>
      </c>
    </row>
    <row r="48" spans="1:15" ht="12.75">
      <c r="A48" s="13">
        <v>421200</v>
      </c>
      <c r="B48" s="33" t="s">
        <v>52</v>
      </c>
      <c r="C48" s="36">
        <f>SUM(C46:C47)</f>
        <v>6750974.42</v>
      </c>
      <c r="D48" s="10">
        <f aca="true" t="shared" si="16" ref="D48:L48">SUM(D46:D47)</f>
        <v>6586717.68</v>
      </c>
      <c r="E48" s="10">
        <f t="shared" si="16"/>
        <v>0</v>
      </c>
      <c r="F48" s="10">
        <f t="shared" si="16"/>
        <v>0</v>
      </c>
      <c r="G48" s="10">
        <f t="shared" si="16"/>
        <v>0</v>
      </c>
      <c r="H48" s="10">
        <f t="shared" si="16"/>
        <v>164256.74</v>
      </c>
      <c r="I48" s="10">
        <f t="shared" si="16"/>
        <v>0</v>
      </c>
      <c r="J48" s="10"/>
      <c r="K48" s="10">
        <f t="shared" si="16"/>
        <v>0</v>
      </c>
      <c r="L48" s="11">
        <f t="shared" si="16"/>
        <v>0</v>
      </c>
      <c r="M48" s="15">
        <v>16110000</v>
      </c>
      <c r="N48" s="4"/>
      <c r="O48" s="35">
        <f t="shared" si="6"/>
        <v>2.5047151418945273</v>
      </c>
    </row>
    <row r="49" spans="1:15" ht="12.75" hidden="1">
      <c r="A49" s="31">
        <v>421311</v>
      </c>
      <c r="B49" s="58" t="s">
        <v>8</v>
      </c>
      <c r="C49" s="38">
        <v>814249.06</v>
      </c>
      <c r="D49" s="16">
        <v>157944.09</v>
      </c>
      <c r="E49" s="16">
        <v>588166.39</v>
      </c>
      <c r="F49" s="16"/>
      <c r="G49" s="16"/>
      <c r="H49" s="16">
        <v>68138.58</v>
      </c>
      <c r="I49" s="17"/>
      <c r="J49" s="17"/>
      <c r="K49" s="17"/>
      <c r="L49" s="17"/>
      <c r="M49" s="15"/>
      <c r="N49" s="4"/>
      <c r="O49" s="35">
        <f t="shared" si="6"/>
        <v>0.3020989005399587</v>
      </c>
    </row>
    <row r="50" spans="1:15" ht="12.75" hidden="1">
      <c r="A50" s="31">
        <v>421321</v>
      </c>
      <c r="B50" s="58" t="s">
        <v>95</v>
      </c>
      <c r="C50" s="38"/>
      <c r="D50" s="16"/>
      <c r="E50" s="16"/>
      <c r="F50" s="16"/>
      <c r="G50" s="16"/>
      <c r="H50" s="16"/>
      <c r="I50" s="17"/>
      <c r="J50" s="17"/>
      <c r="K50" s="17"/>
      <c r="L50" s="17"/>
      <c r="M50" s="15"/>
      <c r="N50" s="4"/>
      <c r="O50" s="35">
        <f t="shared" si="6"/>
        <v>0</v>
      </c>
    </row>
    <row r="51" spans="1:15" ht="12.75" hidden="1">
      <c r="A51" s="31">
        <v>421324</v>
      </c>
      <c r="B51" s="58" t="s">
        <v>9</v>
      </c>
      <c r="C51" s="38">
        <v>587470.77</v>
      </c>
      <c r="D51" s="16">
        <v>110871.42</v>
      </c>
      <c r="E51" s="16">
        <v>423189.11</v>
      </c>
      <c r="F51" s="16"/>
      <c r="G51" s="16"/>
      <c r="H51" s="16">
        <v>53410.24</v>
      </c>
      <c r="I51" s="17"/>
      <c r="J51" s="17"/>
      <c r="K51" s="17"/>
      <c r="L51" s="17"/>
      <c r="M51" s="15"/>
      <c r="N51" s="4"/>
      <c r="O51" s="35">
        <f t="shared" si="6"/>
        <v>0.2179606737481072</v>
      </c>
    </row>
    <row r="52" spans="1:15" ht="12.75" hidden="1">
      <c r="A52" s="31">
        <v>421325</v>
      </c>
      <c r="B52" s="58" t="s">
        <v>89</v>
      </c>
      <c r="C52" s="38">
        <v>13150</v>
      </c>
      <c r="D52" s="16">
        <v>13150</v>
      </c>
      <c r="E52" s="16"/>
      <c r="F52" s="16"/>
      <c r="G52" s="16"/>
      <c r="H52" s="16"/>
      <c r="I52" s="17"/>
      <c r="J52" s="17"/>
      <c r="K52" s="17"/>
      <c r="L52" s="17"/>
      <c r="M52" s="15"/>
      <c r="N52" s="4"/>
      <c r="O52" s="35">
        <f t="shared" si="6"/>
        <v>0.004878851861493653</v>
      </c>
    </row>
    <row r="53" spans="1:15" ht="12.75" hidden="1">
      <c r="A53" s="31">
        <v>421392</v>
      </c>
      <c r="B53" s="58" t="s">
        <v>102</v>
      </c>
      <c r="C53" s="38">
        <v>53247.91</v>
      </c>
      <c r="D53" s="16"/>
      <c r="E53" s="16"/>
      <c r="F53" s="16"/>
      <c r="G53" s="16">
        <v>53247.91</v>
      </c>
      <c r="H53" s="16"/>
      <c r="I53" s="17"/>
      <c r="J53" s="17"/>
      <c r="K53" s="17"/>
      <c r="L53" s="17"/>
      <c r="M53" s="15"/>
      <c r="N53" s="4"/>
      <c r="O53" s="35">
        <f t="shared" si="6"/>
        <v>0.019755792001836237</v>
      </c>
    </row>
    <row r="54" spans="1:15" ht="12.75">
      <c r="A54" s="13">
        <v>421300</v>
      </c>
      <c r="B54" s="33" t="s">
        <v>53</v>
      </c>
      <c r="C54" s="36">
        <f>SUM(C49:C53)</f>
        <v>1468117.74</v>
      </c>
      <c r="D54" s="10">
        <f aca="true" t="shared" si="17" ref="D54:L54">SUM(D49:D53)</f>
        <v>281965.51</v>
      </c>
      <c r="E54" s="10">
        <f t="shared" si="17"/>
        <v>1011355.5</v>
      </c>
      <c r="F54" s="10">
        <f t="shared" si="17"/>
        <v>0</v>
      </c>
      <c r="G54" s="10">
        <f t="shared" si="17"/>
        <v>53247.91</v>
      </c>
      <c r="H54" s="10">
        <f t="shared" si="17"/>
        <v>121548.82</v>
      </c>
      <c r="I54" s="10">
        <f t="shared" si="17"/>
        <v>0</v>
      </c>
      <c r="J54" s="10"/>
      <c r="K54" s="10">
        <f t="shared" si="17"/>
        <v>0</v>
      </c>
      <c r="L54" s="11">
        <f t="shared" si="17"/>
        <v>0</v>
      </c>
      <c r="M54" s="15">
        <v>3500000</v>
      </c>
      <c r="N54" s="4"/>
      <c r="O54" s="35">
        <f t="shared" si="6"/>
        <v>0.5446942181513958</v>
      </c>
    </row>
    <row r="55" spans="1:15" ht="12.75" hidden="1">
      <c r="A55" s="31">
        <v>421411</v>
      </c>
      <c r="B55" s="58" t="s">
        <v>10</v>
      </c>
      <c r="C55" s="38">
        <v>330237.01</v>
      </c>
      <c r="D55" s="16">
        <v>319851.48</v>
      </c>
      <c r="E55" s="16"/>
      <c r="F55" s="16"/>
      <c r="G55" s="16">
        <v>2558.64</v>
      </c>
      <c r="H55" s="16">
        <v>7826.89</v>
      </c>
      <c r="I55" s="17"/>
      <c r="J55" s="17"/>
      <c r="K55" s="17"/>
      <c r="L55" s="17"/>
      <c r="M55" s="15"/>
      <c r="N55" s="4"/>
      <c r="O55" s="35">
        <f t="shared" si="6"/>
        <v>0.12252300007396183</v>
      </c>
    </row>
    <row r="56" spans="1:15" ht="12.75" hidden="1">
      <c r="A56" s="31">
        <v>421412</v>
      </c>
      <c r="B56" s="58" t="s">
        <v>11</v>
      </c>
      <c r="C56" s="38">
        <v>50702.4</v>
      </c>
      <c r="D56" s="16">
        <v>44969</v>
      </c>
      <c r="E56" s="16"/>
      <c r="F56" s="16"/>
      <c r="G56" s="16">
        <v>5733.4</v>
      </c>
      <c r="H56" s="16"/>
      <c r="I56" s="17"/>
      <c r="J56" s="17"/>
      <c r="K56" s="17"/>
      <c r="L56" s="17"/>
      <c r="M56" s="15"/>
      <c r="N56" s="4"/>
      <c r="O56" s="35">
        <f t="shared" si="6"/>
        <v>0.01881136871651679</v>
      </c>
    </row>
    <row r="57" spans="1:15" ht="12.75" hidden="1">
      <c r="A57" s="31">
        <v>421414</v>
      </c>
      <c r="B57" s="58" t="s">
        <v>12</v>
      </c>
      <c r="C57" s="38">
        <v>253119.1</v>
      </c>
      <c r="D57" s="16">
        <v>211209.84</v>
      </c>
      <c r="E57" s="16"/>
      <c r="F57" s="16"/>
      <c r="G57" s="16">
        <v>41909.26</v>
      </c>
      <c r="H57" s="16"/>
      <c r="I57" s="17"/>
      <c r="J57" s="17"/>
      <c r="K57" s="17"/>
      <c r="L57" s="17"/>
      <c r="M57" s="15"/>
      <c r="N57" s="4"/>
      <c r="O57" s="35">
        <f t="shared" si="6"/>
        <v>0.09391107165130023</v>
      </c>
    </row>
    <row r="58" spans="1:15" ht="12.75" hidden="1">
      <c r="A58" s="31">
        <v>421419</v>
      </c>
      <c r="B58" s="58" t="s">
        <v>83</v>
      </c>
      <c r="C58" s="38"/>
      <c r="D58" s="16"/>
      <c r="E58" s="16"/>
      <c r="F58" s="16"/>
      <c r="G58" s="16"/>
      <c r="H58" s="16"/>
      <c r="I58" s="17"/>
      <c r="J58" s="17"/>
      <c r="K58" s="17"/>
      <c r="L58" s="17"/>
      <c r="M58" s="15"/>
      <c r="N58" s="4"/>
      <c r="O58" s="35">
        <f t="shared" si="6"/>
        <v>0</v>
      </c>
    </row>
    <row r="59" spans="1:15" ht="12.75" hidden="1">
      <c r="A59" s="31">
        <v>421421</v>
      </c>
      <c r="B59" s="58" t="s">
        <v>78</v>
      </c>
      <c r="C59" s="38">
        <v>9300</v>
      </c>
      <c r="D59" s="16">
        <v>9300</v>
      </c>
      <c r="E59" s="16"/>
      <c r="F59" s="16"/>
      <c r="G59" s="16"/>
      <c r="H59" s="16"/>
      <c r="I59" s="17"/>
      <c r="J59" s="17"/>
      <c r="K59" s="17"/>
      <c r="L59" s="17"/>
      <c r="M59" s="15"/>
      <c r="N59" s="4"/>
      <c r="O59" s="35">
        <f t="shared" si="6"/>
        <v>0.0034504427613605304</v>
      </c>
    </row>
    <row r="60" spans="1:15" ht="12.75" hidden="1">
      <c r="A60" s="31">
        <v>421422</v>
      </c>
      <c r="B60" s="58" t="s">
        <v>13</v>
      </c>
      <c r="C60" s="38">
        <v>138680.5</v>
      </c>
      <c r="D60" s="16">
        <v>63590.5</v>
      </c>
      <c r="E60" s="16">
        <v>74510</v>
      </c>
      <c r="F60" s="16"/>
      <c r="G60" s="16">
        <v>580</v>
      </c>
      <c r="H60" s="16"/>
      <c r="I60" s="17"/>
      <c r="J60" s="17"/>
      <c r="K60" s="17"/>
      <c r="L60" s="17"/>
      <c r="M60" s="15"/>
      <c r="N60" s="4"/>
      <c r="O60" s="35">
        <f t="shared" si="6"/>
        <v>0.051452594340522476</v>
      </c>
    </row>
    <row r="61" spans="1:15" ht="12.75">
      <c r="A61" s="13">
        <v>421400</v>
      </c>
      <c r="B61" s="33" t="s">
        <v>54</v>
      </c>
      <c r="C61" s="36">
        <f>SUM(C55:C60)</f>
        <v>782039.01</v>
      </c>
      <c r="D61" s="10">
        <f aca="true" t="shared" si="18" ref="D61:L61">SUM(D55:D60)</f>
        <v>648920.82</v>
      </c>
      <c r="E61" s="10">
        <f t="shared" si="18"/>
        <v>74510</v>
      </c>
      <c r="F61" s="10">
        <f t="shared" si="18"/>
        <v>0</v>
      </c>
      <c r="G61" s="10">
        <f t="shared" si="18"/>
        <v>50781.3</v>
      </c>
      <c r="H61" s="10">
        <f t="shared" si="18"/>
        <v>7826.89</v>
      </c>
      <c r="I61" s="10">
        <f t="shared" si="18"/>
        <v>0</v>
      </c>
      <c r="J61" s="10">
        <f>SUM(J55:J60)</f>
        <v>0</v>
      </c>
      <c r="K61" s="10">
        <f>SUM(K55:K60)</f>
        <v>0</v>
      </c>
      <c r="L61" s="11">
        <f t="shared" si="18"/>
        <v>0</v>
      </c>
      <c r="M61" s="15">
        <v>1660000</v>
      </c>
      <c r="N61" s="4"/>
      <c r="O61" s="35">
        <f t="shared" si="6"/>
        <v>0.29014847754366185</v>
      </c>
    </row>
    <row r="62" spans="1:15" ht="12.75" hidden="1">
      <c r="A62" s="67">
        <v>421511</v>
      </c>
      <c r="B62" s="68" t="s">
        <v>79</v>
      </c>
      <c r="C62" s="69">
        <v>72150.09</v>
      </c>
      <c r="D62" s="70">
        <v>72150.09</v>
      </c>
      <c r="E62" s="71"/>
      <c r="F62" s="71"/>
      <c r="G62" s="70"/>
      <c r="H62" s="72"/>
      <c r="I62" s="73"/>
      <c r="J62" s="73"/>
      <c r="K62" s="74"/>
      <c r="L62" s="29"/>
      <c r="M62" s="15"/>
      <c r="N62" s="4"/>
      <c r="O62" s="35">
        <f t="shared" si="6"/>
        <v>0.026768790943226966</v>
      </c>
    </row>
    <row r="63" spans="1:15" ht="12.75" hidden="1">
      <c r="A63" s="31">
        <v>421512</v>
      </c>
      <c r="B63" s="75" t="s">
        <v>14</v>
      </c>
      <c r="C63" s="38">
        <v>143111.33</v>
      </c>
      <c r="D63" s="16">
        <v>143111.33</v>
      </c>
      <c r="E63" s="16"/>
      <c r="F63" s="16"/>
      <c r="G63" s="16"/>
      <c r="H63" s="16"/>
      <c r="I63" s="17"/>
      <c r="J63" s="17"/>
      <c r="K63" s="17"/>
      <c r="L63" s="17"/>
      <c r="M63" s="15"/>
      <c r="N63" s="4"/>
      <c r="O63" s="35">
        <f t="shared" si="6"/>
        <v>0.05309650028679334</v>
      </c>
    </row>
    <row r="64" spans="1:15" ht="12.75" hidden="1">
      <c r="A64" s="31">
        <v>421513</v>
      </c>
      <c r="B64" s="58" t="s">
        <v>15</v>
      </c>
      <c r="C64" s="38">
        <v>167522.04</v>
      </c>
      <c r="D64" s="16">
        <v>167522.04</v>
      </c>
      <c r="E64" s="16"/>
      <c r="F64" s="16"/>
      <c r="G64" s="16"/>
      <c r="H64" s="16"/>
      <c r="I64" s="17"/>
      <c r="J64" s="17"/>
      <c r="K64" s="17"/>
      <c r="L64" s="17"/>
      <c r="M64" s="15"/>
      <c r="N64" s="4"/>
      <c r="O64" s="35">
        <f t="shared" si="6"/>
        <v>0.06215324841788701</v>
      </c>
    </row>
    <row r="65" spans="1:15" ht="12.75" hidden="1">
      <c r="A65" s="31">
        <v>421521</v>
      </c>
      <c r="B65" s="58" t="s">
        <v>103</v>
      </c>
      <c r="C65" s="38">
        <v>58394.4</v>
      </c>
      <c r="D65" s="16">
        <v>58394.4</v>
      </c>
      <c r="E65" s="16"/>
      <c r="F65" s="16"/>
      <c r="G65" s="16"/>
      <c r="H65" s="16"/>
      <c r="I65" s="17"/>
      <c r="J65" s="17"/>
      <c r="K65" s="17"/>
      <c r="L65" s="17"/>
      <c r="M65" s="15"/>
      <c r="N65" s="4"/>
      <c r="O65" s="35">
        <f t="shared" si="6"/>
        <v>0.021665218793977564</v>
      </c>
    </row>
    <row r="66" spans="1:15" ht="12.75">
      <c r="A66" s="13">
        <v>421500</v>
      </c>
      <c r="B66" s="33" t="s">
        <v>182</v>
      </c>
      <c r="C66" s="36">
        <f>SUM(C62:C65)</f>
        <v>441177.86</v>
      </c>
      <c r="D66" s="10">
        <f aca="true" t="shared" si="19" ref="D66:L66">SUM(D62:D65)</f>
        <v>441177.86</v>
      </c>
      <c r="E66" s="10">
        <f t="shared" si="19"/>
        <v>0</v>
      </c>
      <c r="F66" s="10">
        <f t="shared" si="19"/>
        <v>0</v>
      </c>
      <c r="G66" s="10">
        <f t="shared" si="19"/>
        <v>0</v>
      </c>
      <c r="H66" s="10">
        <f t="shared" si="19"/>
        <v>0</v>
      </c>
      <c r="I66" s="10">
        <f t="shared" si="19"/>
        <v>0</v>
      </c>
      <c r="J66" s="10">
        <f t="shared" si="19"/>
        <v>0</v>
      </c>
      <c r="K66" s="10">
        <f t="shared" si="19"/>
        <v>0</v>
      </c>
      <c r="L66" s="11">
        <f t="shared" si="19"/>
        <v>0</v>
      </c>
      <c r="M66" s="15">
        <v>900000</v>
      </c>
      <c r="N66" s="4"/>
      <c r="O66" s="35">
        <f t="shared" si="6"/>
        <v>0.16368375844188487</v>
      </c>
    </row>
    <row r="67" spans="1:15" ht="12.75" hidden="1">
      <c r="A67" s="21">
        <v>421911</v>
      </c>
      <c r="B67" s="76" t="s">
        <v>183</v>
      </c>
      <c r="C67" s="77">
        <v>1650</v>
      </c>
      <c r="D67" s="78"/>
      <c r="E67" s="78"/>
      <c r="F67" s="78"/>
      <c r="G67" s="78">
        <v>1650</v>
      </c>
      <c r="H67" s="78"/>
      <c r="I67" s="79"/>
      <c r="J67" s="79"/>
      <c r="K67" s="79"/>
      <c r="L67" s="79"/>
      <c r="M67" s="15"/>
      <c r="N67" s="4"/>
      <c r="O67" s="35">
        <f t="shared" si="6"/>
        <v>0.0006121753286284812</v>
      </c>
    </row>
    <row r="68" spans="1:15" ht="12.75" hidden="1">
      <c r="A68" s="21">
        <v>421919</v>
      </c>
      <c r="B68" s="76" t="s">
        <v>184</v>
      </c>
      <c r="C68" s="38">
        <v>1393409.74</v>
      </c>
      <c r="D68" s="16"/>
      <c r="E68" s="16"/>
      <c r="F68" s="16"/>
      <c r="G68" s="16">
        <v>162079.24</v>
      </c>
      <c r="H68" s="16"/>
      <c r="I68" s="17"/>
      <c r="J68" s="17">
        <v>1231330.5</v>
      </c>
      <c r="K68" s="17"/>
      <c r="L68" s="17"/>
      <c r="M68" s="15"/>
      <c r="N68" s="4"/>
      <c r="O68" s="35">
        <f t="shared" si="6"/>
        <v>0.5169764033325009</v>
      </c>
    </row>
    <row r="69" spans="1:15" ht="12.75">
      <c r="A69" s="13">
        <v>421900</v>
      </c>
      <c r="B69" s="33" t="s">
        <v>185</v>
      </c>
      <c r="C69" s="36">
        <f>SUM(C67:C68)</f>
        <v>1395059.74</v>
      </c>
      <c r="D69" s="10">
        <f aca="true" t="shared" si="20" ref="D69:L69">SUM(D67:D68)</f>
        <v>0</v>
      </c>
      <c r="E69" s="10">
        <f t="shared" si="20"/>
        <v>0</v>
      </c>
      <c r="F69" s="10">
        <f t="shared" si="20"/>
        <v>0</v>
      </c>
      <c r="G69" s="10">
        <f t="shared" si="20"/>
        <v>163729.24</v>
      </c>
      <c r="H69" s="10">
        <f t="shared" si="20"/>
        <v>0</v>
      </c>
      <c r="I69" s="10">
        <f t="shared" si="20"/>
        <v>0</v>
      </c>
      <c r="J69" s="10">
        <f t="shared" si="20"/>
        <v>1231330.5</v>
      </c>
      <c r="K69" s="10">
        <f t="shared" si="20"/>
        <v>0</v>
      </c>
      <c r="L69" s="11">
        <f t="shared" si="20"/>
        <v>0</v>
      </c>
      <c r="M69" s="15">
        <f>6000+1394330.5</f>
        <v>1400330.5</v>
      </c>
      <c r="N69" s="4"/>
      <c r="O69" s="35">
        <f t="shared" si="6"/>
        <v>0.5175885786611294</v>
      </c>
    </row>
    <row r="70" spans="1:15" ht="12.75">
      <c r="A70" s="5">
        <v>422000</v>
      </c>
      <c r="B70" s="80" t="s">
        <v>135</v>
      </c>
      <c r="C70" s="36">
        <f>C74+C78</f>
        <v>569442.61</v>
      </c>
      <c r="D70" s="10">
        <f aca="true" t="shared" si="21" ref="D70:L70">D74+D78</f>
        <v>89006</v>
      </c>
      <c r="E70" s="10">
        <f t="shared" si="21"/>
        <v>0</v>
      </c>
      <c r="F70" s="10">
        <f t="shared" si="21"/>
        <v>0</v>
      </c>
      <c r="G70" s="10">
        <f t="shared" si="21"/>
        <v>467088.61</v>
      </c>
      <c r="H70" s="10">
        <f t="shared" si="21"/>
        <v>13348</v>
      </c>
      <c r="I70" s="10">
        <f t="shared" si="21"/>
        <v>0</v>
      </c>
      <c r="J70" s="10">
        <f t="shared" si="21"/>
        <v>0</v>
      </c>
      <c r="K70" s="10">
        <f t="shared" si="21"/>
        <v>0</v>
      </c>
      <c r="L70" s="11">
        <f t="shared" si="21"/>
        <v>0</v>
      </c>
      <c r="M70" s="15">
        <v>1200000</v>
      </c>
      <c r="N70" s="4">
        <f>C70*100/M70</f>
        <v>47.45355083333333</v>
      </c>
      <c r="O70" s="35">
        <f t="shared" si="6"/>
        <v>0.21127194964352122</v>
      </c>
    </row>
    <row r="71" spans="1:15" ht="12.75" hidden="1">
      <c r="A71" s="31">
        <v>422111</v>
      </c>
      <c r="B71" s="58" t="s">
        <v>186</v>
      </c>
      <c r="C71" s="38">
        <v>185451</v>
      </c>
      <c r="D71" s="16"/>
      <c r="E71" s="16"/>
      <c r="F71" s="16"/>
      <c r="G71" s="16">
        <v>172443</v>
      </c>
      <c r="H71" s="16">
        <v>13008</v>
      </c>
      <c r="I71" s="17"/>
      <c r="J71" s="17"/>
      <c r="K71" s="17"/>
      <c r="L71" s="17"/>
      <c r="M71" s="15"/>
      <c r="N71" s="4" t="e">
        <f>C71*100/M71</f>
        <v>#DIV/0!</v>
      </c>
      <c r="O71" s="35">
        <f t="shared" si="6"/>
        <v>0.06880516779968512</v>
      </c>
    </row>
    <row r="72" spans="1:15" ht="12.75" hidden="1">
      <c r="A72" s="31">
        <v>422121</v>
      </c>
      <c r="B72" s="58" t="s">
        <v>187</v>
      </c>
      <c r="C72" s="38">
        <v>101195.61</v>
      </c>
      <c r="D72" s="16"/>
      <c r="E72" s="16"/>
      <c r="F72" s="16"/>
      <c r="G72" s="16">
        <v>101195.61</v>
      </c>
      <c r="H72" s="16"/>
      <c r="I72" s="17"/>
      <c r="J72" s="17"/>
      <c r="K72" s="17"/>
      <c r="L72" s="17"/>
      <c r="M72" s="15"/>
      <c r="N72" s="4" t="e">
        <f>C72*100/M72</f>
        <v>#DIV/0!</v>
      </c>
      <c r="O72" s="35">
        <f t="shared" si="6"/>
        <v>0.03754512473182401</v>
      </c>
    </row>
    <row r="73" spans="1:15" ht="12.75" hidden="1">
      <c r="A73" s="31">
        <v>422199</v>
      </c>
      <c r="B73" s="58" t="s">
        <v>16</v>
      </c>
      <c r="C73" s="38">
        <v>57940</v>
      </c>
      <c r="D73" s="16"/>
      <c r="E73" s="16"/>
      <c r="F73" s="16"/>
      <c r="G73" s="16">
        <v>57600</v>
      </c>
      <c r="H73" s="16">
        <v>340</v>
      </c>
      <c r="I73" s="17"/>
      <c r="J73" s="17"/>
      <c r="K73" s="17"/>
      <c r="L73" s="17"/>
      <c r="M73" s="15"/>
      <c r="N73" s="4" t="e">
        <f>C73*100/M73</f>
        <v>#DIV/0!</v>
      </c>
      <c r="O73" s="35">
        <f t="shared" si="6"/>
        <v>0.021496629418626786</v>
      </c>
    </row>
    <row r="74" spans="1:15" ht="12.75">
      <c r="A74" s="13">
        <v>422100</v>
      </c>
      <c r="B74" s="33" t="s">
        <v>55</v>
      </c>
      <c r="C74" s="36">
        <f>SUM(C71:C73)</f>
        <v>344586.61</v>
      </c>
      <c r="D74" s="10">
        <f aca="true" t="shared" si="22" ref="D74:L74">SUM(D71:D73)</f>
        <v>0</v>
      </c>
      <c r="E74" s="10">
        <f t="shared" si="22"/>
        <v>0</v>
      </c>
      <c r="F74" s="10">
        <f t="shared" si="22"/>
        <v>0</v>
      </c>
      <c r="G74" s="10">
        <f t="shared" si="22"/>
        <v>331238.61</v>
      </c>
      <c r="H74" s="10">
        <f t="shared" si="22"/>
        <v>13348</v>
      </c>
      <c r="I74" s="10">
        <f t="shared" si="22"/>
        <v>0</v>
      </c>
      <c r="J74" s="10"/>
      <c r="K74" s="10">
        <f t="shared" si="22"/>
        <v>0</v>
      </c>
      <c r="L74" s="11">
        <f t="shared" si="22"/>
        <v>0</v>
      </c>
      <c r="M74" s="15"/>
      <c r="N74" s="4"/>
      <c r="O74" s="35">
        <f t="shared" si="6"/>
        <v>0.12784692195013592</v>
      </c>
    </row>
    <row r="75" spans="1:15" ht="13.5" hidden="1" thickBot="1">
      <c r="A75" s="43"/>
      <c r="B75" s="44"/>
      <c r="C75" s="45"/>
      <c r="D75" s="43"/>
      <c r="E75" s="46"/>
      <c r="F75" s="47"/>
      <c r="G75" s="43"/>
      <c r="H75" s="43"/>
      <c r="I75" s="66"/>
      <c r="J75" s="49"/>
      <c r="K75" s="50"/>
      <c r="L75" s="51"/>
      <c r="M75" s="15"/>
      <c r="N75" s="4"/>
      <c r="O75" s="35">
        <f t="shared" si="6"/>
        <v>0</v>
      </c>
    </row>
    <row r="76" spans="1:15" ht="12.75" hidden="1">
      <c r="A76" s="21">
        <v>422311</v>
      </c>
      <c r="B76" s="76" t="s">
        <v>188</v>
      </c>
      <c r="C76" s="38">
        <v>89006</v>
      </c>
      <c r="D76" s="16">
        <v>89006</v>
      </c>
      <c r="E76" s="16"/>
      <c r="F76" s="16"/>
      <c r="G76" s="16"/>
      <c r="H76" s="16"/>
      <c r="I76" s="17"/>
      <c r="J76" s="17"/>
      <c r="K76" s="17"/>
      <c r="L76" s="17"/>
      <c r="M76" s="15"/>
      <c r="N76" s="4"/>
      <c r="O76" s="35">
        <f t="shared" si="6"/>
        <v>0.03302259230297369</v>
      </c>
    </row>
    <row r="77" spans="1:15" ht="12.75" hidden="1">
      <c r="A77" s="21">
        <v>422331</v>
      </c>
      <c r="B77" s="76" t="s">
        <v>189</v>
      </c>
      <c r="C77" s="38">
        <v>135850</v>
      </c>
      <c r="D77" s="16"/>
      <c r="E77" s="16"/>
      <c r="F77" s="16"/>
      <c r="G77" s="16">
        <v>135850</v>
      </c>
      <c r="H77" s="16"/>
      <c r="I77" s="17"/>
      <c r="J77" s="17"/>
      <c r="K77" s="17"/>
      <c r="L77" s="17"/>
      <c r="M77" s="15"/>
      <c r="N77" s="4"/>
      <c r="O77" s="35">
        <f t="shared" si="6"/>
        <v>0.050402435390411615</v>
      </c>
    </row>
    <row r="78" spans="1:15" ht="12.75">
      <c r="A78" s="13">
        <v>422300</v>
      </c>
      <c r="B78" s="33" t="s">
        <v>190</v>
      </c>
      <c r="C78" s="36">
        <f>SUM(C76:C77)</f>
        <v>224856</v>
      </c>
      <c r="D78" s="10">
        <f aca="true" t="shared" si="23" ref="D78:L78">SUM(D76:D77)</f>
        <v>89006</v>
      </c>
      <c r="E78" s="10">
        <f t="shared" si="23"/>
        <v>0</v>
      </c>
      <c r="F78" s="10">
        <f t="shared" si="23"/>
        <v>0</v>
      </c>
      <c r="G78" s="10">
        <f t="shared" si="23"/>
        <v>135850</v>
      </c>
      <c r="H78" s="10">
        <f t="shared" si="23"/>
        <v>0</v>
      </c>
      <c r="I78" s="10">
        <f t="shared" si="23"/>
        <v>0</v>
      </c>
      <c r="J78" s="10"/>
      <c r="K78" s="10">
        <f t="shared" si="23"/>
        <v>0</v>
      </c>
      <c r="L78" s="11">
        <f t="shared" si="23"/>
        <v>0</v>
      </c>
      <c r="M78" s="15"/>
      <c r="N78" s="4"/>
      <c r="O78" s="35">
        <f t="shared" si="6"/>
        <v>0.0834250276933853</v>
      </c>
    </row>
    <row r="79" spans="1:15" ht="12.75">
      <c r="A79" s="64">
        <v>423000</v>
      </c>
      <c r="B79" s="65" t="s">
        <v>136</v>
      </c>
      <c r="C79" s="36">
        <f>C82+C88+C93+C97+C99+C101+C103</f>
        <v>6805887.679999999</v>
      </c>
      <c r="D79" s="10">
        <f aca="true" t="shared" si="24" ref="D79:M79">D82+D88+D93+D97+D99+D101+D103</f>
        <v>1045384.2</v>
      </c>
      <c r="E79" s="10">
        <f t="shared" si="24"/>
        <v>494771.4</v>
      </c>
      <c r="F79" s="10">
        <f t="shared" si="24"/>
        <v>0</v>
      </c>
      <c r="G79" s="10">
        <f t="shared" si="24"/>
        <v>5193732.079999999</v>
      </c>
      <c r="H79" s="10">
        <f t="shared" si="24"/>
        <v>72000</v>
      </c>
      <c r="I79" s="10">
        <f t="shared" si="24"/>
        <v>0</v>
      </c>
      <c r="J79" s="10">
        <f t="shared" si="24"/>
        <v>0</v>
      </c>
      <c r="K79" s="10">
        <f t="shared" si="24"/>
        <v>0</v>
      </c>
      <c r="L79" s="11">
        <f t="shared" si="24"/>
        <v>0</v>
      </c>
      <c r="M79" s="11">
        <f t="shared" si="24"/>
        <v>16131000</v>
      </c>
      <c r="N79" s="4">
        <f>C79*100/M79</f>
        <v>42.19135627053499</v>
      </c>
      <c r="O79" s="35">
        <f t="shared" si="6"/>
        <v>2.5250888043106245</v>
      </c>
    </row>
    <row r="80" spans="1:15" ht="12.75" hidden="1">
      <c r="A80" s="31">
        <v>423212</v>
      </c>
      <c r="B80" s="58" t="s">
        <v>191</v>
      </c>
      <c r="C80" s="38">
        <v>253400</v>
      </c>
      <c r="D80" s="16">
        <v>253400</v>
      </c>
      <c r="E80" s="16"/>
      <c r="F80" s="16"/>
      <c r="G80" s="16"/>
      <c r="H80" s="16"/>
      <c r="I80" s="16"/>
      <c r="J80" s="16"/>
      <c r="K80" s="16"/>
      <c r="L80" s="17"/>
      <c r="M80" s="15"/>
      <c r="N80" s="4" t="e">
        <f>C80*100/M80</f>
        <v>#DIV/0!</v>
      </c>
      <c r="O80" s="35">
        <f t="shared" si="6"/>
        <v>0.09401528986330734</v>
      </c>
    </row>
    <row r="81" spans="1:15" ht="12.75" hidden="1">
      <c r="A81" s="31">
        <v>423291</v>
      </c>
      <c r="B81" s="58" t="s">
        <v>17</v>
      </c>
      <c r="C81" s="38"/>
      <c r="D81" s="16"/>
      <c r="E81" s="16"/>
      <c r="F81" s="16"/>
      <c r="G81" s="16"/>
      <c r="H81" s="16"/>
      <c r="I81" s="16"/>
      <c r="J81" s="16"/>
      <c r="K81" s="16"/>
      <c r="L81" s="17"/>
      <c r="M81" s="15"/>
      <c r="N81" s="4" t="e">
        <f>C81*100/M81</f>
        <v>#DIV/0!</v>
      </c>
      <c r="O81" s="35">
        <f t="shared" si="6"/>
        <v>0</v>
      </c>
    </row>
    <row r="82" spans="1:15" ht="12.75">
      <c r="A82" s="13">
        <v>423200</v>
      </c>
      <c r="B82" s="33" t="s">
        <v>56</v>
      </c>
      <c r="C82" s="36">
        <f>SUM(C80:C81)</f>
        <v>253400</v>
      </c>
      <c r="D82" s="10">
        <f aca="true" t="shared" si="25" ref="D82:L82">SUM(D80:D81)</f>
        <v>253400</v>
      </c>
      <c r="E82" s="10">
        <f t="shared" si="25"/>
        <v>0</v>
      </c>
      <c r="F82" s="10">
        <f t="shared" si="25"/>
        <v>0</v>
      </c>
      <c r="G82" s="10">
        <f t="shared" si="25"/>
        <v>0</v>
      </c>
      <c r="H82" s="10">
        <f t="shared" si="25"/>
        <v>0</v>
      </c>
      <c r="I82" s="10">
        <f t="shared" si="25"/>
        <v>0</v>
      </c>
      <c r="J82" s="10"/>
      <c r="K82" s="10">
        <f t="shared" si="25"/>
        <v>0</v>
      </c>
      <c r="L82" s="11">
        <f t="shared" si="25"/>
        <v>0</v>
      </c>
      <c r="M82" s="15">
        <v>700000</v>
      </c>
      <c r="N82" s="4"/>
      <c r="O82" s="35">
        <f t="shared" si="6"/>
        <v>0.09401528986330734</v>
      </c>
    </row>
    <row r="83" spans="1:15" ht="12.75" hidden="1">
      <c r="A83" s="31">
        <v>423311</v>
      </c>
      <c r="B83" s="58" t="s">
        <v>18</v>
      </c>
      <c r="C83" s="38">
        <v>432360</v>
      </c>
      <c r="D83" s="16">
        <v>408000</v>
      </c>
      <c r="E83" s="16"/>
      <c r="F83" s="16"/>
      <c r="G83" s="16">
        <v>24360</v>
      </c>
      <c r="H83" s="16"/>
      <c r="I83" s="17"/>
      <c r="J83" s="17"/>
      <c r="K83" s="17"/>
      <c r="L83" s="17"/>
      <c r="M83" s="15"/>
      <c r="N83" s="4"/>
      <c r="O83" s="35">
        <f t="shared" si="6"/>
        <v>0.1604121970217031</v>
      </c>
    </row>
    <row r="84" spans="1:15" ht="12.75" hidden="1">
      <c r="A84" s="31">
        <v>423321</v>
      </c>
      <c r="B84" s="58" t="s">
        <v>104</v>
      </c>
      <c r="C84" s="38">
        <v>47200</v>
      </c>
      <c r="D84" s="16"/>
      <c r="E84" s="16"/>
      <c r="F84" s="16"/>
      <c r="G84" s="16">
        <v>47200</v>
      </c>
      <c r="H84" s="16"/>
      <c r="I84" s="17"/>
      <c r="J84" s="17"/>
      <c r="K84" s="17"/>
      <c r="L84" s="17"/>
      <c r="M84" s="15"/>
      <c r="N84" s="4"/>
      <c r="O84" s="35">
        <f t="shared" si="6"/>
        <v>0.0175119245522814</v>
      </c>
    </row>
    <row r="85" spans="1:15" ht="12.75" hidden="1">
      <c r="A85" s="31">
        <v>423322</v>
      </c>
      <c r="B85" s="58" t="s">
        <v>192</v>
      </c>
      <c r="C85" s="38"/>
      <c r="D85" s="16"/>
      <c r="E85" s="16"/>
      <c r="F85" s="16"/>
      <c r="G85" s="16"/>
      <c r="H85" s="16"/>
      <c r="I85" s="17"/>
      <c r="J85" s="17"/>
      <c r="K85" s="17"/>
      <c r="L85" s="17"/>
      <c r="M85" s="15"/>
      <c r="N85" s="4"/>
      <c r="O85" s="35">
        <f t="shared" si="6"/>
        <v>0</v>
      </c>
    </row>
    <row r="86" spans="1:15" ht="12.75" hidden="1">
      <c r="A86" s="31">
        <v>423391</v>
      </c>
      <c r="B86" s="58" t="s">
        <v>84</v>
      </c>
      <c r="C86" s="38">
        <v>137356.97</v>
      </c>
      <c r="D86" s="16"/>
      <c r="E86" s="16"/>
      <c r="F86" s="16"/>
      <c r="G86" s="16">
        <v>137356.97</v>
      </c>
      <c r="H86" s="16"/>
      <c r="I86" s="17"/>
      <c r="J86" s="17"/>
      <c r="K86" s="17"/>
      <c r="L86" s="17"/>
      <c r="M86" s="15"/>
      <c r="N86" s="4"/>
      <c r="O86" s="35">
        <f t="shared" si="6"/>
        <v>0.05096154439343178</v>
      </c>
    </row>
    <row r="87" spans="1:15" ht="12.75" hidden="1">
      <c r="A87" s="31">
        <v>423399</v>
      </c>
      <c r="B87" s="58" t="s">
        <v>193</v>
      </c>
      <c r="C87" s="38"/>
      <c r="D87" s="16"/>
      <c r="E87" s="16"/>
      <c r="F87" s="16"/>
      <c r="G87" s="16"/>
      <c r="H87" s="16"/>
      <c r="I87" s="17"/>
      <c r="J87" s="17"/>
      <c r="K87" s="17"/>
      <c r="L87" s="17"/>
      <c r="M87" s="15"/>
      <c r="N87" s="4"/>
      <c r="O87" s="35">
        <f aca="true" t="shared" si="26" ref="O87:O150">C87*100/269530626.74</f>
        <v>0</v>
      </c>
    </row>
    <row r="88" spans="1:15" ht="12.75">
      <c r="A88" s="13">
        <v>423300</v>
      </c>
      <c r="B88" s="33" t="s">
        <v>57</v>
      </c>
      <c r="C88" s="36">
        <f>SUM(C83:C87)</f>
        <v>616916.97</v>
      </c>
      <c r="D88" s="10">
        <f aca="true" t="shared" si="27" ref="D88:L88">SUM(D83:D87)</f>
        <v>408000</v>
      </c>
      <c r="E88" s="10">
        <f t="shared" si="27"/>
        <v>0</v>
      </c>
      <c r="F88" s="10">
        <f t="shared" si="27"/>
        <v>0</v>
      </c>
      <c r="G88" s="10">
        <f t="shared" si="27"/>
        <v>208916.97</v>
      </c>
      <c r="H88" s="10">
        <f t="shared" si="27"/>
        <v>0</v>
      </c>
      <c r="I88" s="10">
        <f t="shared" si="27"/>
        <v>0</v>
      </c>
      <c r="J88" s="10"/>
      <c r="K88" s="10">
        <f t="shared" si="27"/>
        <v>0</v>
      </c>
      <c r="L88" s="11">
        <f t="shared" si="27"/>
        <v>0</v>
      </c>
      <c r="M88" s="15">
        <v>2031000</v>
      </c>
      <c r="N88" s="4"/>
      <c r="O88" s="35">
        <f t="shared" si="26"/>
        <v>0.22888566596741627</v>
      </c>
    </row>
    <row r="89" spans="1:15" ht="12.75" hidden="1">
      <c r="A89" s="21">
        <v>423419</v>
      </c>
      <c r="B89" s="76" t="s">
        <v>194</v>
      </c>
      <c r="C89" s="77">
        <v>2880</v>
      </c>
      <c r="D89" s="78"/>
      <c r="E89" s="78"/>
      <c r="F89" s="78"/>
      <c r="G89" s="78">
        <v>2880</v>
      </c>
      <c r="H89" s="78"/>
      <c r="I89" s="79"/>
      <c r="J89" s="79"/>
      <c r="K89" s="79"/>
      <c r="L89" s="79"/>
      <c r="M89" s="15"/>
      <c r="N89" s="4"/>
      <c r="O89" s="35">
        <f t="shared" si="26"/>
        <v>0.0010685242099697126</v>
      </c>
    </row>
    <row r="90" spans="1:15" ht="12.75" hidden="1">
      <c r="A90" s="31">
        <v>423421</v>
      </c>
      <c r="B90" s="58" t="s">
        <v>19</v>
      </c>
      <c r="C90" s="38">
        <v>42325.79</v>
      </c>
      <c r="D90" s="16"/>
      <c r="E90" s="16"/>
      <c r="F90" s="16"/>
      <c r="G90" s="16">
        <v>42325.79</v>
      </c>
      <c r="H90" s="16"/>
      <c r="I90" s="17"/>
      <c r="J90" s="17"/>
      <c r="K90" s="17"/>
      <c r="L90" s="17"/>
      <c r="M90" s="15"/>
      <c r="N90" s="4"/>
      <c r="O90" s="35">
        <f t="shared" si="26"/>
        <v>0.015703517819824292</v>
      </c>
    </row>
    <row r="91" spans="1:15" ht="12.75" hidden="1">
      <c r="A91" s="81">
        <v>423432</v>
      </c>
      <c r="B91" s="82" t="s">
        <v>105</v>
      </c>
      <c r="C91" s="83">
        <v>256576</v>
      </c>
      <c r="D91" s="84">
        <v>256576</v>
      </c>
      <c r="E91" s="84"/>
      <c r="F91" s="84"/>
      <c r="G91" s="84"/>
      <c r="H91" s="84"/>
      <c r="I91" s="85"/>
      <c r="J91" s="85"/>
      <c r="K91" s="17"/>
      <c r="L91" s="17"/>
      <c r="M91" s="15"/>
      <c r="N91" s="4"/>
      <c r="O91" s="35">
        <f t="shared" si="26"/>
        <v>0.09519363461707951</v>
      </c>
    </row>
    <row r="92" spans="1:15" ht="12.75" hidden="1">
      <c r="A92" s="81">
        <v>423441</v>
      </c>
      <c r="B92" s="82" t="s">
        <v>195</v>
      </c>
      <c r="C92" s="83"/>
      <c r="D92" s="84"/>
      <c r="E92" s="84"/>
      <c r="F92" s="84"/>
      <c r="G92" s="84"/>
      <c r="H92" s="84"/>
      <c r="I92" s="85"/>
      <c r="J92" s="85"/>
      <c r="K92" s="17"/>
      <c r="L92" s="17"/>
      <c r="M92" s="15"/>
      <c r="N92" s="4"/>
      <c r="O92" s="35">
        <f t="shared" si="26"/>
        <v>0</v>
      </c>
    </row>
    <row r="93" spans="1:15" ht="12.75">
      <c r="A93" s="13">
        <v>423400</v>
      </c>
      <c r="B93" s="33" t="s">
        <v>58</v>
      </c>
      <c r="C93" s="36">
        <f>SUM(C89:C92)</f>
        <v>301781.79</v>
      </c>
      <c r="D93" s="10">
        <f aca="true" t="shared" si="28" ref="D93:L93">SUM(D89:D92)</f>
        <v>256576</v>
      </c>
      <c r="E93" s="10">
        <f t="shared" si="28"/>
        <v>0</v>
      </c>
      <c r="F93" s="10">
        <f t="shared" si="28"/>
        <v>0</v>
      </c>
      <c r="G93" s="10">
        <f t="shared" si="28"/>
        <v>45205.79</v>
      </c>
      <c r="H93" s="10">
        <f t="shared" si="28"/>
        <v>0</v>
      </c>
      <c r="I93" s="10">
        <f t="shared" si="28"/>
        <v>0</v>
      </c>
      <c r="J93" s="10"/>
      <c r="K93" s="10">
        <f t="shared" si="28"/>
        <v>0</v>
      </c>
      <c r="L93" s="11">
        <f t="shared" si="28"/>
        <v>0</v>
      </c>
      <c r="M93" s="15">
        <v>600000</v>
      </c>
      <c r="N93" s="4"/>
      <c r="O93" s="35">
        <f t="shared" si="26"/>
        <v>0.1119656766468735</v>
      </c>
    </row>
    <row r="94" spans="1:15" ht="12.75" hidden="1">
      <c r="A94" s="21">
        <v>423521</v>
      </c>
      <c r="B94" s="76" t="s">
        <v>118</v>
      </c>
      <c r="C94" s="38">
        <v>210000</v>
      </c>
      <c r="D94" s="16"/>
      <c r="E94" s="16"/>
      <c r="F94" s="16"/>
      <c r="G94" s="16">
        <v>210000</v>
      </c>
      <c r="H94" s="16"/>
      <c r="I94" s="17"/>
      <c r="J94" s="17"/>
      <c r="K94" s="17"/>
      <c r="L94" s="17"/>
      <c r="M94" s="15"/>
      <c r="N94" s="4"/>
      <c r="O94" s="35">
        <f t="shared" si="26"/>
        <v>0.07791322364362488</v>
      </c>
    </row>
    <row r="95" spans="1:15" ht="12.75" hidden="1">
      <c r="A95" s="31">
        <v>423591</v>
      </c>
      <c r="B95" s="58" t="s">
        <v>196</v>
      </c>
      <c r="C95" s="38">
        <v>284810</v>
      </c>
      <c r="D95" s="16"/>
      <c r="E95" s="16"/>
      <c r="F95" s="16"/>
      <c r="G95" s="16">
        <v>284810</v>
      </c>
      <c r="H95" s="16"/>
      <c r="I95" s="17"/>
      <c r="J95" s="17"/>
      <c r="K95" s="17"/>
      <c r="L95" s="17"/>
      <c r="M95" s="15"/>
      <c r="N95" s="4"/>
      <c r="O95" s="35">
        <f t="shared" si="26"/>
        <v>0.10566888202828953</v>
      </c>
    </row>
    <row r="96" spans="1:15" ht="12.75" hidden="1">
      <c r="A96" s="31">
        <v>423599</v>
      </c>
      <c r="B96" s="58" t="s">
        <v>117</v>
      </c>
      <c r="C96" s="38">
        <v>4204850.43</v>
      </c>
      <c r="D96" s="16"/>
      <c r="E96" s="16"/>
      <c r="F96" s="16"/>
      <c r="G96" s="16">
        <v>4204850.43</v>
      </c>
      <c r="H96" s="16"/>
      <c r="I96" s="17"/>
      <c r="J96" s="17"/>
      <c r="K96" s="17"/>
      <c r="L96" s="17"/>
      <c r="M96" s="15"/>
      <c r="N96" s="4"/>
      <c r="O96" s="35">
        <f t="shared" si="26"/>
        <v>1.5600640568599153</v>
      </c>
    </row>
    <row r="97" spans="1:15" ht="12.75">
      <c r="A97" s="13">
        <v>423500</v>
      </c>
      <c r="B97" s="33" t="s">
        <v>59</v>
      </c>
      <c r="C97" s="36">
        <f>SUM(C94:C96)</f>
        <v>4699660.43</v>
      </c>
      <c r="D97" s="10">
        <f aca="true" t="shared" si="29" ref="D97:L97">SUM(D94:D96)</f>
        <v>0</v>
      </c>
      <c r="E97" s="10">
        <f t="shared" si="29"/>
        <v>0</v>
      </c>
      <c r="F97" s="10">
        <f t="shared" si="29"/>
        <v>0</v>
      </c>
      <c r="G97" s="10">
        <f t="shared" si="29"/>
        <v>4699660.43</v>
      </c>
      <c r="H97" s="10">
        <f t="shared" si="29"/>
        <v>0</v>
      </c>
      <c r="I97" s="10">
        <f t="shared" si="29"/>
        <v>0</v>
      </c>
      <c r="J97" s="10"/>
      <c r="K97" s="10">
        <f t="shared" si="29"/>
        <v>0</v>
      </c>
      <c r="L97" s="11">
        <f t="shared" si="29"/>
        <v>0</v>
      </c>
      <c r="M97" s="15">
        <v>10500000</v>
      </c>
      <c r="N97" s="4"/>
      <c r="O97" s="35">
        <f t="shared" si="26"/>
        <v>1.7436461625318298</v>
      </c>
    </row>
    <row r="98" spans="1:15" ht="12.75" hidden="1">
      <c r="A98" s="31">
        <v>423611</v>
      </c>
      <c r="B98" s="58" t="s">
        <v>197</v>
      </c>
      <c r="C98" s="38">
        <v>622179.6</v>
      </c>
      <c r="D98" s="16">
        <v>127408.2</v>
      </c>
      <c r="E98" s="16">
        <v>494771.4</v>
      </c>
      <c r="F98" s="16"/>
      <c r="G98" s="16"/>
      <c r="H98" s="16"/>
      <c r="I98" s="17"/>
      <c r="J98" s="17"/>
      <c r="K98" s="17"/>
      <c r="L98" s="17"/>
      <c r="M98" s="15"/>
      <c r="N98" s="4"/>
      <c r="O98" s="35">
        <f t="shared" si="26"/>
        <v>0.23083818248238605</v>
      </c>
    </row>
    <row r="99" spans="1:15" ht="12.75">
      <c r="A99" s="13">
        <v>423600</v>
      </c>
      <c r="B99" s="33" t="s">
        <v>60</v>
      </c>
      <c r="C99" s="36">
        <f aca="true" t="shared" si="30" ref="C99:I99">SUM(C98:C98)</f>
        <v>622179.6</v>
      </c>
      <c r="D99" s="10">
        <f t="shared" si="30"/>
        <v>127408.2</v>
      </c>
      <c r="E99" s="10">
        <f t="shared" si="30"/>
        <v>494771.4</v>
      </c>
      <c r="F99" s="10">
        <f t="shared" si="30"/>
        <v>0</v>
      </c>
      <c r="G99" s="10">
        <f t="shared" si="30"/>
        <v>0</v>
      </c>
      <c r="H99" s="10">
        <f t="shared" si="30"/>
        <v>0</v>
      </c>
      <c r="I99" s="10">
        <f t="shared" si="30"/>
        <v>0</v>
      </c>
      <c r="J99" s="10"/>
      <c r="K99" s="10">
        <f>SUM(K98:K98)</f>
        <v>0</v>
      </c>
      <c r="L99" s="11">
        <f>SUM(L98:L98)</f>
        <v>0</v>
      </c>
      <c r="M99" s="15">
        <v>1200000</v>
      </c>
      <c r="N99" s="4"/>
      <c r="O99" s="35">
        <f t="shared" si="26"/>
        <v>0.23083818248238605</v>
      </c>
    </row>
    <row r="100" spans="1:15" ht="12.75" hidden="1">
      <c r="A100" s="31">
        <v>423711</v>
      </c>
      <c r="B100" s="58" t="s">
        <v>20</v>
      </c>
      <c r="C100" s="38">
        <v>226328.89</v>
      </c>
      <c r="D100" s="16"/>
      <c r="E100" s="16"/>
      <c r="F100" s="16"/>
      <c r="G100" s="16">
        <v>226328.89</v>
      </c>
      <c r="H100" s="16"/>
      <c r="I100" s="17"/>
      <c r="J100" s="17"/>
      <c r="K100" s="17"/>
      <c r="L100" s="17"/>
      <c r="M100" s="15"/>
      <c r="N100" s="4"/>
      <c r="O100" s="35">
        <f t="shared" si="26"/>
        <v>0.08397149249325415</v>
      </c>
    </row>
    <row r="101" spans="1:15" ht="12.75">
      <c r="A101" s="13">
        <v>423700</v>
      </c>
      <c r="B101" s="33" t="s">
        <v>20</v>
      </c>
      <c r="C101" s="36">
        <f>SUM(C100)</f>
        <v>226328.89</v>
      </c>
      <c r="D101" s="10">
        <f aca="true" t="shared" si="31" ref="D101:L101">SUM(D100)</f>
        <v>0</v>
      </c>
      <c r="E101" s="10">
        <f t="shared" si="31"/>
        <v>0</v>
      </c>
      <c r="F101" s="10">
        <f t="shared" si="31"/>
        <v>0</v>
      </c>
      <c r="G101" s="10">
        <f t="shared" si="31"/>
        <v>226328.89</v>
      </c>
      <c r="H101" s="10">
        <f t="shared" si="31"/>
        <v>0</v>
      </c>
      <c r="I101" s="10">
        <f t="shared" si="31"/>
        <v>0</v>
      </c>
      <c r="J101" s="10"/>
      <c r="K101" s="10">
        <f t="shared" si="31"/>
        <v>0</v>
      </c>
      <c r="L101" s="11">
        <f t="shared" si="31"/>
        <v>0</v>
      </c>
      <c r="M101" s="15">
        <v>500000</v>
      </c>
      <c r="N101" s="4"/>
      <c r="O101" s="35">
        <f t="shared" si="26"/>
        <v>0.08397149249325415</v>
      </c>
    </row>
    <row r="102" spans="1:15" ht="12.75" hidden="1">
      <c r="A102" s="31">
        <v>423911</v>
      </c>
      <c r="B102" s="58" t="s">
        <v>21</v>
      </c>
      <c r="C102" s="38">
        <v>85620</v>
      </c>
      <c r="D102" s="16"/>
      <c r="E102" s="16"/>
      <c r="F102" s="16"/>
      <c r="G102" s="16">
        <v>13620</v>
      </c>
      <c r="H102" s="16">
        <v>72000</v>
      </c>
      <c r="I102" s="17"/>
      <c r="J102" s="17"/>
      <c r="K102" s="17"/>
      <c r="L102" s="17"/>
      <c r="M102" s="15"/>
      <c r="N102" s="4"/>
      <c r="O102" s="35">
        <f t="shared" si="26"/>
        <v>0.031766334325557914</v>
      </c>
    </row>
    <row r="103" spans="1:15" ht="12.75">
      <c r="A103" s="13">
        <v>423900</v>
      </c>
      <c r="B103" s="33" t="s">
        <v>21</v>
      </c>
      <c r="C103" s="36">
        <f>SUM(C102)</f>
        <v>85620</v>
      </c>
      <c r="D103" s="10">
        <f aca="true" t="shared" si="32" ref="D103:L103">SUM(D102)</f>
        <v>0</v>
      </c>
      <c r="E103" s="10">
        <f t="shared" si="32"/>
        <v>0</v>
      </c>
      <c r="F103" s="10">
        <f t="shared" si="32"/>
        <v>0</v>
      </c>
      <c r="G103" s="10">
        <f t="shared" si="32"/>
        <v>13620</v>
      </c>
      <c r="H103" s="10">
        <f t="shared" si="32"/>
        <v>72000</v>
      </c>
      <c r="I103" s="10">
        <f t="shared" si="32"/>
        <v>0</v>
      </c>
      <c r="J103" s="10"/>
      <c r="K103" s="10">
        <f t="shared" si="32"/>
        <v>0</v>
      </c>
      <c r="L103" s="11">
        <f t="shared" si="32"/>
        <v>0</v>
      </c>
      <c r="M103" s="15">
        <v>600000</v>
      </c>
      <c r="N103" s="4"/>
      <c r="O103" s="35">
        <f t="shared" si="26"/>
        <v>0.031766334325557914</v>
      </c>
    </row>
    <row r="104" spans="1:15" ht="12.75">
      <c r="A104" s="64">
        <v>424000</v>
      </c>
      <c r="B104" s="65" t="s">
        <v>137</v>
      </c>
      <c r="C104" s="36">
        <f>C108+C110+C113</f>
        <v>872570.93</v>
      </c>
      <c r="D104" s="10">
        <f aca="true" t="shared" si="33" ref="D104:M104">D108+D110+D113</f>
        <v>110630</v>
      </c>
      <c r="E104" s="10">
        <f t="shared" si="33"/>
        <v>0</v>
      </c>
      <c r="F104" s="10">
        <f t="shared" si="33"/>
        <v>0</v>
      </c>
      <c r="G104" s="10">
        <f t="shared" si="33"/>
        <v>761940.93</v>
      </c>
      <c r="H104" s="10">
        <f t="shared" si="33"/>
        <v>0</v>
      </c>
      <c r="I104" s="10">
        <f t="shared" si="33"/>
        <v>0</v>
      </c>
      <c r="J104" s="10">
        <f t="shared" si="33"/>
        <v>0</v>
      </c>
      <c r="K104" s="10">
        <f t="shared" si="33"/>
        <v>0</v>
      </c>
      <c r="L104" s="11">
        <f t="shared" si="33"/>
        <v>0</v>
      </c>
      <c r="M104" s="11">
        <f t="shared" si="33"/>
        <v>2569000</v>
      </c>
      <c r="N104" s="4">
        <f aca="true" t="shared" si="34" ref="N104:N150">C104*100/M104</f>
        <v>33.965392370572204</v>
      </c>
      <c r="O104" s="35">
        <f t="shared" si="26"/>
        <v>0.3237372095905512</v>
      </c>
    </row>
    <row r="105" spans="1:15" ht="12.75" hidden="1">
      <c r="A105" s="31">
        <v>424311</v>
      </c>
      <c r="B105" s="58" t="s">
        <v>198</v>
      </c>
      <c r="C105" s="38">
        <v>747940.93</v>
      </c>
      <c r="D105" s="10"/>
      <c r="E105" s="10"/>
      <c r="F105" s="10"/>
      <c r="G105" s="16">
        <v>747940.93</v>
      </c>
      <c r="H105" s="16"/>
      <c r="I105" s="11"/>
      <c r="J105" s="11"/>
      <c r="K105" s="11"/>
      <c r="L105" s="17"/>
      <c r="M105" s="15"/>
      <c r="N105" s="4" t="e">
        <f t="shared" si="34"/>
        <v>#DIV/0!</v>
      </c>
      <c r="O105" s="35">
        <f t="shared" si="26"/>
        <v>0.2774975664348132</v>
      </c>
    </row>
    <row r="106" spans="1:15" ht="12.75" hidden="1">
      <c r="A106" s="31">
        <v>424331</v>
      </c>
      <c r="B106" s="58" t="s">
        <v>80</v>
      </c>
      <c r="C106" s="38">
        <v>69000</v>
      </c>
      <c r="D106" s="16">
        <v>69000</v>
      </c>
      <c r="E106" s="16"/>
      <c r="F106" s="16"/>
      <c r="G106" s="16"/>
      <c r="H106" s="16"/>
      <c r="I106" s="17"/>
      <c r="J106" s="17"/>
      <c r="K106" s="17"/>
      <c r="L106" s="17"/>
      <c r="M106" s="15"/>
      <c r="N106" s="4" t="e">
        <f t="shared" si="34"/>
        <v>#DIV/0!</v>
      </c>
      <c r="O106" s="35">
        <f t="shared" si="26"/>
        <v>0.025600059197191032</v>
      </c>
    </row>
    <row r="107" spans="1:15" ht="12.75" hidden="1">
      <c r="A107" s="31">
        <v>424351</v>
      </c>
      <c r="B107" s="58" t="s">
        <v>199</v>
      </c>
      <c r="C107" s="38">
        <v>41630</v>
      </c>
      <c r="D107" s="16">
        <v>41630</v>
      </c>
      <c r="E107" s="16"/>
      <c r="F107" s="16"/>
      <c r="G107" s="16"/>
      <c r="H107" s="16"/>
      <c r="I107" s="17"/>
      <c r="J107" s="17"/>
      <c r="K107" s="17"/>
      <c r="L107" s="17"/>
      <c r="M107" s="15"/>
      <c r="N107" s="4" t="e">
        <f t="shared" si="34"/>
        <v>#DIV/0!</v>
      </c>
      <c r="O107" s="35">
        <f t="shared" si="26"/>
        <v>0.015445369048971922</v>
      </c>
    </row>
    <row r="108" spans="1:15" ht="12.75">
      <c r="A108" s="13">
        <v>424300</v>
      </c>
      <c r="B108" s="33" t="s">
        <v>61</v>
      </c>
      <c r="C108" s="36">
        <f>SUM(C105:C107)</f>
        <v>858570.93</v>
      </c>
      <c r="D108" s="10">
        <f aca="true" t="shared" si="35" ref="D108:L108">SUM(D105:D107)</f>
        <v>110630</v>
      </c>
      <c r="E108" s="10">
        <f t="shared" si="35"/>
        <v>0</v>
      </c>
      <c r="F108" s="10">
        <f t="shared" si="35"/>
        <v>0</v>
      </c>
      <c r="G108" s="10">
        <f t="shared" si="35"/>
        <v>747940.93</v>
      </c>
      <c r="H108" s="10">
        <f t="shared" si="35"/>
        <v>0</v>
      </c>
      <c r="I108" s="10">
        <f t="shared" si="35"/>
        <v>0</v>
      </c>
      <c r="J108" s="10"/>
      <c r="K108" s="10">
        <f t="shared" si="35"/>
        <v>0</v>
      </c>
      <c r="L108" s="11">
        <f t="shared" si="35"/>
        <v>0</v>
      </c>
      <c r="M108" s="15">
        <v>2169000</v>
      </c>
      <c r="N108" s="4"/>
      <c r="O108" s="35">
        <f t="shared" si="26"/>
        <v>0.3185429946809762</v>
      </c>
    </row>
    <row r="109" spans="1:15" ht="12.75" hidden="1">
      <c r="A109" s="31">
        <v>424631</v>
      </c>
      <c r="B109" s="58" t="s">
        <v>200</v>
      </c>
      <c r="C109" s="38">
        <v>0</v>
      </c>
      <c r="D109" s="16"/>
      <c r="E109" s="16"/>
      <c r="F109" s="16"/>
      <c r="G109" s="16"/>
      <c r="H109" s="16"/>
      <c r="I109" s="17"/>
      <c r="J109" s="17"/>
      <c r="K109" s="17"/>
      <c r="L109" s="17"/>
      <c r="M109" s="15"/>
      <c r="N109" s="4"/>
      <c r="O109" s="35">
        <f t="shared" si="26"/>
        <v>0</v>
      </c>
    </row>
    <row r="110" spans="1:15" ht="12.75" hidden="1">
      <c r="A110" s="13">
        <v>424600</v>
      </c>
      <c r="B110" s="33" t="s">
        <v>201</v>
      </c>
      <c r="C110" s="36">
        <f>SUM(C109)</f>
        <v>0</v>
      </c>
      <c r="D110" s="10">
        <f aca="true" t="shared" si="36" ref="D110:L110">SUM(D109)</f>
        <v>0</v>
      </c>
      <c r="E110" s="10">
        <f t="shared" si="36"/>
        <v>0</v>
      </c>
      <c r="F110" s="10">
        <f t="shared" si="36"/>
        <v>0</v>
      </c>
      <c r="G110" s="10">
        <f t="shared" si="36"/>
        <v>0</v>
      </c>
      <c r="H110" s="10">
        <f t="shared" si="36"/>
        <v>0</v>
      </c>
      <c r="I110" s="10">
        <f t="shared" si="36"/>
        <v>0</v>
      </c>
      <c r="J110" s="10"/>
      <c r="K110" s="10">
        <f t="shared" si="36"/>
        <v>0</v>
      </c>
      <c r="L110" s="11">
        <f t="shared" si="36"/>
        <v>0</v>
      </c>
      <c r="M110" s="15">
        <v>0</v>
      </c>
      <c r="N110" s="4"/>
      <c r="O110" s="35">
        <f t="shared" si="26"/>
        <v>0</v>
      </c>
    </row>
    <row r="111" spans="1:15" ht="13.5" hidden="1" thickBot="1">
      <c r="A111" s="43"/>
      <c r="B111" s="44"/>
      <c r="C111" s="45"/>
      <c r="D111" s="43"/>
      <c r="E111" s="46"/>
      <c r="F111" s="47"/>
      <c r="G111" s="43"/>
      <c r="H111" s="43"/>
      <c r="I111" s="66"/>
      <c r="J111" s="49"/>
      <c r="K111" s="50"/>
      <c r="L111" s="51"/>
      <c r="M111" s="15"/>
      <c r="N111" s="4"/>
      <c r="O111" s="35">
        <f t="shared" si="26"/>
        <v>0</v>
      </c>
    </row>
    <row r="112" spans="1:15" ht="12.75" hidden="1">
      <c r="A112" s="31">
        <v>424911</v>
      </c>
      <c r="B112" s="58" t="s">
        <v>202</v>
      </c>
      <c r="C112" s="38">
        <v>14000</v>
      </c>
      <c r="D112" s="16"/>
      <c r="E112" s="16"/>
      <c r="F112" s="16"/>
      <c r="G112" s="16">
        <v>14000</v>
      </c>
      <c r="H112" s="16"/>
      <c r="I112" s="17"/>
      <c r="J112" s="17"/>
      <c r="K112" s="17"/>
      <c r="L112" s="17"/>
      <c r="M112" s="15"/>
      <c r="N112" s="4"/>
      <c r="O112" s="35">
        <f t="shared" si="26"/>
        <v>0.005194214909574992</v>
      </c>
    </row>
    <row r="113" spans="1:15" ht="12.75">
      <c r="A113" s="13">
        <v>424900</v>
      </c>
      <c r="B113" s="33" t="s">
        <v>202</v>
      </c>
      <c r="C113" s="36">
        <f>SUM(C112)</f>
        <v>14000</v>
      </c>
      <c r="D113" s="10">
        <f aca="true" t="shared" si="37" ref="D113:L113">SUM(D112)</f>
        <v>0</v>
      </c>
      <c r="E113" s="10">
        <f t="shared" si="37"/>
        <v>0</v>
      </c>
      <c r="F113" s="10">
        <f t="shared" si="37"/>
        <v>0</v>
      </c>
      <c r="G113" s="10">
        <f t="shared" si="37"/>
        <v>14000</v>
      </c>
      <c r="H113" s="10">
        <f t="shared" si="37"/>
        <v>0</v>
      </c>
      <c r="I113" s="10">
        <f t="shared" si="37"/>
        <v>0</v>
      </c>
      <c r="J113" s="10"/>
      <c r="K113" s="10">
        <f t="shared" si="37"/>
        <v>0</v>
      </c>
      <c r="L113" s="11">
        <f t="shared" si="37"/>
        <v>0</v>
      </c>
      <c r="M113" s="15">
        <v>400000</v>
      </c>
      <c r="N113" s="4"/>
      <c r="O113" s="35">
        <f t="shared" si="26"/>
        <v>0.005194214909574992</v>
      </c>
    </row>
    <row r="114" spans="1:15" ht="12.75">
      <c r="A114" s="64">
        <v>425000</v>
      </c>
      <c r="B114" s="65" t="s">
        <v>138</v>
      </c>
      <c r="C114" s="36">
        <f>C123+C138</f>
        <v>1935921.7999999998</v>
      </c>
      <c r="D114" s="10">
        <f aca="true" t="shared" si="38" ref="D114:M114">D123+D138</f>
        <v>1782436.7999999998</v>
      </c>
      <c r="E114" s="10">
        <f t="shared" si="38"/>
        <v>80955</v>
      </c>
      <c r="F114" s="10">
        <f t="shared" si="38"/>
        <v>24000</v>
      </c>
      <c r="G114" s="10">
        <f t="shared" si="38"/>
        <v>23680</v>
      </c>
      <c r="H114" s="10">
        <f t="shared" si="38"/>
        <v>24850</v>
      </c>
      <c r="I114" s="10">
        <f t="shared" si="38"/>
        <v>0</v>
      </c>
      <c r="J114" s="10">
        <f t="shared" si="38"/>
        <v>0</v>
      </c>
      <c r="K114" s="10">
        <f t="shared" si="38"/>
        <v>0</v>
      </c>
      <c r="L114" s="11">
        <f t="shared" si="38"/>
        <v>0</v>
      </c>
      <c r="M114" s="11">
        <f t="shared" si="38"/>
        <v>7977000</v>
      </c>
      <c r="N114" s="4">
        <f t="shared" si="34"/>
        <v>24.268795286448537</v>
      </c>
      <c r="O114" s="35">
        <f t="shared" si="26"/>
        <v>0.7182567055236609</v>
      </c>
    </row>
    <row r="115" spans="1:15" ht="12.75" hidden="1">
      <c r="A115" s="31">
        <v>425111</v>
      </c>
      <c r="B115" s="58" t="s">
        <v>81</v>
      </c>
      <c r="C115" s="38"/>
      <c r="D115" s="16"/>
      <c r="E115" s="16"/>
      <c r="F115" s="16"/>
      <c r="G115" s="16"/>
      <c r="H115" s="16"/>
      <c r="I115" s="17"/>
      <c r="J115" s="17"/>
      <c r="K115" s="17"/>
      <c r="L115" s="17"/>
      <c r="M115" s="15"/>
      <c r="N115" s="4" t="e">
        <f t="shared" si="34"/>
        <v>#DIV/0!</v>
      </c>
      <c r="O115" s="35">
        <f t="shared" si="26"/>
        <v>0</v>
      </c>
    </row>
    <row r="116" spans="1:15" ht="12.75" hidden="1">
      <c r="A116" s="31">
        <v>425112</v>
      </c>
      <c r="B116" s="58" t="s">
        <v>22</v>
      </c>
      <c r="C116" s="38">
        <v>83495.5</v>
      </c>
      <c r="D116" s="16">
        <v>70285.5</v>
      </c>
      <c r="E116" s="16"/>
      <c r="F116" s="16"/>
      <c r="G116" s="16">
        <v>10680</v>
      </c>
      <c r="H116" s="16">
        <v>2530</v>
      </c>
      <c r="I116" s="17"/>
      <c r="J116" s="17"/>
      <c r="K116" s="17"/>
      <c r="L116" s="17"/>
      <c r="M116" s="15"/>
      <c r="N116" s="4" t="e">
        <f t="shared" si="34"/>
        <v>#DIV/0!</v>
      </c>
      <c r="O116" s="35">
        <f t="shared" si="26"/>
        <v>0.03097811221302991</v>
      </c>
    </row>
    <row r="117" spans="1:15" ht="12.75" hidden="1">
      <c r="A117" s="31">
        <v>425113</v>
      </c>
      <c r="B117" s="58" t="s">
        <v>82</v>
      </c>
      <c r="C117" s="38">
        <v>71780.7</v>
      </c>
      <c r="D117" s="16">
        <v>71780.7</v>
      </c>
      <c r="E117" s="16"/>
      <c r="F117" s="16"/>
      <c r="G117" s="16"/>
      <c r="H117" s="16"/>
      <c r="I117" s="17"/>
      <c r="J117" s="17"/>
      <c r="K117" s="17"/>
      <c r="L117" s="17"/>
      <c r="M117" s="15"/>
      <c r="N117" s="4" t="e">
        <f t="shared" si="34"/>
        <v>#DIV/0!</v>
      </c>
      <c r="O117" s="35">
        <f t="shared" si="26"/>
        <v>0.02663174158283783</v>
      </c>
    </row>
    <row r="118" spans="1:15" ht="12.75" hidden="1">
      <c r="A118" s="31">
        <v>425115</v>
      </c>
      <c r="B118" s="58" t="s">
        <v>23</v>
      </c>
      <c r="C118" s="38">
        <v>176217.42</v>
      </c>
      <c r="D118" s="16">
        <v>154377.42</v>
      </c>
      <c r="E118" s="16"/>
      <c r="F118" s="16"/>
      <c r="G118" s="16"/>
      <c r="H118" s="16">
        <v>21840</v>
      </c>
      <c r="I118" s="17"/>
      <c r="J118" s="17"/>
      <c r="K118" s="17"/>
      <c r="L118" s="17"/>
      <c r="M118" s="15"/>
      <c r="N118" s="4" t="e">
        <f t="shared" si="34"/>
        <v>#DIV/0!</v>
      </c>
      <c r="O118" s="35">
        <f t="shared" si="26"/>
        <v>0.06537936787791702</v>
      </c>
    </row>
    <row r="119" spans="1:15" ht="12.75" hidden="1">
      <c r="A119" s="31">
        <v>425116</v>
      </c>
      <c r="B119" s="58" t="s">
        <v>7</v>
      </c>
      <c r="C119" s="38"/>
      <c r="D119" s="16"/>
      <c r="E119" s="16"/>
      <c r="F119" s="16"/>
      <c r="G119" s="16"/>
      <c r="H119" s="16"/>
      <c r="I119" s="17"/>
      <c r="J119" s="17"/>
      <c r="K119" s="17"/>
      <c r="L119" s="17"/>
      <c r="M119" s="15"/>
      <c r="N119" s="4" t="e">
        <f t="shared" si="34"/>
        <v>#DIV/0!</v>
      </c>
      <c r="O119" s="35">
        <f t="shared" si="26"/>
        <v>0</v>
      </c>
    </row>
    <row r="120" spans="1:15" ht="12.75" hidden="1">
      <c r="A120" s="31">
        <v>425117</v>
      </c>
      <c r="B120" s="58" t="s">
        <v>24</v>
      </c>
      <c r="C120" s="38">
        <v>86801.85</v>
      </c>
      <c r="D120" s="16">
        <v>86321.85</v>
      </c>
      <c r="E120" s="16"/>
      <c r="F120" s="16"/>
      <c r="G120" s="16"/>
      <c r="H120" s="16">
        <v>480</v>
      </c>
      <c r="I120" s="17"/>
      <c r="J120" s="17"/>
      <c r="K120" s="17"/>
      <c r="L120" s="17"/>
      <c r="M120" s="15"/>
      <c r="N120" s="4" t="e">
        <f t="shared" si="34"/>
        <v>#DIV/0!</v>
      </c>
      <c r="O120" s="35">
        <f t="shared" si="26"/>
        <v>0.032204818817763714</v>
      </c>
    </row>
    <row r="121" spans="1:15" ht="12.75" hidden="1">
      <c r="A121" s="31">
        <v>425119</v>
      </c>
      <c r="B121" s="58" t="s">
        <v>85</v>
      </c>
      <c r="C121" s="38">
        <v>477747.8</v>
      </c>
      <c r="D121" s="16">
        <v>477747.8</v>
      </c>
      <c r="E121" s="16"/>
      <c r="F121" s="16"/>
      <c r="G121" s="16"/>
      <c r="H121" s="16"/>
      <c r="I121" s="17"/>
      <c r="J121" s="17"/>
      <c r="K121" s="17"/>
      <c r="L121" s="17"/>
      <c r="M121" s="15"/>
      <c r="N121" s="4" t="e">
        <f t="shared" si="34"/>
        <v>#DIV/0!</v>
      </c>
      <c r="O121" s="35">
        <f t="shared" si="26"/>
        <v>0.1772517675554751</v>
      </c>
    </row>
    <row r="122" spans="1:15" ht="12.75" hidden="1">
      <c r="A122" s="31">
        <v>425191</v>
      </c>
      <c r="B122" s="58" t="s">
        <v>126</v>
      </c>
      <c r="C122" s="38"/>
      <c r="D122" s="16"/>
      <c r="E122" s="16"/>
      <c r="F122" s="16"/>
      <c r="G122" s="16"/>
      <c r="H122" s="16"/>
      <c r="I122" s="17"/>
      <c r="J122" s="17"/>
      <c r="K122" s="17"/>
      <c r="L122" s="17"/>
      <c r="M122" s="15"/>
      <c r="N122" s="4" t="e">
        <f t="shared" si="34"/>
        <v>#DIV/0!</v>
      </c>
      <c r="O122" s="35">
        <f t="shared" si="26"/>
        <v>0</v>
      </c>
    </row>
    <row r="123" spans="1:15" ht="12.75">
      <c r="A123" s="13">
        <v>425100</v>
      </c>
      <c r="B123" s="33" t="s">
        <v>62</v>
      </c>
      <c r="C123" s="36">
        <f>SUM(C115:C122)</f>
        <v>896043.27</v>
      </c>
      <c r="D123" s="10">
        <f aca="true" t="shared" si="39" ref="D123:L123">SUM(D115:D122)</f>
        <v>860513.27</v>
      </c>
      <c r="E123" s="10">
        <f t="shared" si="39"/>
        <v>0</v>
      </c>
      <c r="F123" s="10">
        <f t="shared" si="39"/>
        <v>0</v>
      </c>
      <c r="G123" s="10">
        <f t="shared" si="39"/>
        <v>10680</v>
      </c>
      <c r="H123" s="10">
        <f t="shared" si="39"/>
        <v>24850</v>
      </c>
      <c r="I123" s="10">
        <f t="shared" si="39"/>
        <v>0</v>
      </c>
      <c r="J123" s="10"/>
      <c r="K123" s="10">
        <f t="shared" si="39"/>
        <v>0</v>
      </c>
      <c r="L123" s="11">
        <f t="shared" si="39"/>
        <v>0</v>
      </c>
      <c r="M123" s="15">
        <v>5522000</v>
      </c>
      <c r="N123" s="4"/>
      <c r="O123" s="35">
        <f t="shared" si="26"/>
        <v>0.33244580804702356</v>
      </c>
    </row>
    <row r="124" spans="1:15" ht="12.75" hidden="1">
      <c r="A124" s="31">
        <v>425211</v>
      </c>
      <c r="B124" s="58" t="s">
        <v>25</v>
      </c>
      <c r="C124" s="38">
        <v>54273.42</v>
      </c>
      <c r="D124" s="16">
        <v>54273.42</v>
      </c>
      <c r="E124" s="16"/>
      <c r="F124" s="16"/>
      <c r="G124" s="16"/>
      <c r="H124" s="16"/>
      <c r="I124" s="86"/>
      <c r="J124" s="86"/>
      <c r="K124" s="17"/>
      <c r="L124" s="17"/>
      <c r="M124" s="15"/>
      <c r="N124" s="4"/>
      <c r="O124" s="35">
        <f t="shared" si="26"/>
        <v>0.02013627195411611</v>
      </c>
    </row>
    <row r="125" spans="1:15" ht="12.75" hidden="1">
      <c r="A125" s="31">
        <v>425212</v>
      </c>
      <c r="B125" s="58" t="s">
        <v>106</v>
      </c>
      <c r="C125" s="38">
        <v>24000</v>
      </c>
      <c r="D125" s="16">
        <v>24000</v>
      </c>
      <c r="E125" s="16"/>
      <c r="F125" s="16"/>
      <c r="G125" s="16"/>
      <c r="H125" s="16"/>
      <c r="I125" s="17"/>
      <c r="J125" s="17"/>
      <c r="K125" s="17"/>
      <c r="L125" s="17"/>
      <c r="M125" s="15"/>
      <c r="N125" s="4"/>
      <c r="O125" s="35">
        <f t="shared" si="26"/>
        <v>0.008904368416414272</v>
      </c>
    </row>
    <row r="126" spans="1:15" ht="12.75" hidden="1">
      <c r="A126" s="31">
        <v>425213</v>
      </c>
      <c r="B126" s="58" t="s">
        <v>26</v>
      </c>
      <c r="C126" s="38">
        <v>74000</v>
      </c>
      <c r="D126" s="16">
        <v>74000</v>
      </c>
      <c r="E126" s="16"/>
      <c r="F126" s="16"/>
      <c r="G126" s="16"/>
      <c r="H126" s="16"/>
      <c r="I126" s="17"/>
      <c r="J126" s="17"/>
      <c r="K126" s="17"/>
      <c r="L126" s="17"/>
      <c r="M126" s="15"/>
      <c r="N126" s="4"/>
      <c r="O126" s="35">
        <f t="shared" si="26"/>
        <v>0.027455135950610672</v>
      </c>
    </row>
    <row r="127" spans="1:15" ht="12.75" hidden="1">
      <c r="A127" s="31">
        <v>425219</v>
      </c>
      <c r="B127" s="58" t="s">
        <v>107</v>
      </c>
      <c r="C127" s="38">
        <v>0</v>
      </c>
      <c r="D127" s="16">
        <v>0</v>
      </c>
      <c r="E127" s="16"/>
      <c r="F127" s="16"/>
      <c r="G127" s="16"/>
      <c r="H127" s="16"/>
      <c r="I127" s="17"/>
      <c r="J127" s="17"/>
      <c r="K127" s="17"/>
      <c r="L127" s="17"/>
      <c r="M127" s="15"/>
      <c r="N127" s="4"/>
      <c r="O127" s="35">
        <f t="shared" si="26"/>
        <v>0</v>
      </c>
    </row>
    <row r="128" spans="1:15" ht="12.75" hidden="1">
      <c r="A128" s="31">
        <v>425221</v>
      </c>
      <c r="B128" s="58" t="s">
        <v>91</v>
      </c>
      <c r="C128" s="38"/>
      <c r="D128" s="16"/>
      <c r="E128" s="16"/>
      <c r="F128" s="16"/>
      <c r="G128" s="16"/>
      <c r="H128" s="16"/>
      <c r="I128" s="17"/>
      <c r="J128" s="17"/>
      <c r="K128" s="17"/>
      <c r="L128" s="17"/>
      <c r="M128" s="15"/>
      <c r="N128" s="4"/>
      <c r="O128" s="35">
        <f t="shared" si="26"/>
        <v>0</v>
      </c>
    </row>
    <row r="129" spans="1:15" ht="12.75" hidden="1">
      <c r="A129" s="31">
        <v>425222</v>
      </c>
      <c r="B129" s="58" t="s">
        <v>92</v>
      </c>
      <c r="C129" s="38">
        <v>363819.44</v>
      </c>
      <c r="D129" s="16">
        <v>350819.44</v>
      </c>
      <c r="E129" s="16"/>
      <c r="F129" s="16"/>
      <c r="G129" s="16">
        <v>13000</v>
      </c>
      <c r="H129" s="16"/>
      <c r="I129" s="17"/>
      <c r="J129" s="17"/>
      <c r="K129" s="17"/>
      <c r="L129" s="17"/>
      <c r="M129" s="15"/>
      <c r="N129" s="4"/>
      <c r="O129" s="35">
        <f t="shared" si="26"/>
        <v>0.1349825971172303</v>
      </c>
    </row>
    <row r="130" spans="1:15" ht="12.75" hidden="1">
      <c r="A130" s="31">
        <v>425224</v>
      </c>
      <c r="B130" s="58" t="s">
        <v>113</v>
      </c>
      <c r="C130" s="38"/>
      <c r="D130" s="16"/>
      <c r="E130" s="16"/>
      <c r="F130" s="16"/>
      <c r="G130" s="16"/>
      <c r="H130" s="16"/>
      <c r="I130" s="17"/>
      <c r="J130" s="17"/>
      <c r="K130" s="17"/>
      <c r="L130" s="17"/>
      <c r="M130" s="15"/>
      <c r="N130" s="4"/>
      <c r="O130" s="35">
        <f t="shared" si="26"/>
        <v>0</v>
      </c>
    </row>
    <row r="131" spans="1:15" ht="12.75" hidden="1">
      <c r="A131" s="31">
        <v>425225</v>
      </c>
      <c r="B131" s="58" t="s">
        <v>112</v>
      </c>
      <c r="C131" s="38">
        <v>16338.62</v>
      </c>
      <c r="D131" s="16">
        <v>16338.62</v>
      </c>
      <c r="E131" s="16"/>
      <c r="F131" s="16"/>
      <c r="G131" s="16"/>
      <c r="H131" s="16"/>
      <c r="I131" s="17"/>
      <c r="J131" s="17"/>
      <c r="K131" s="17"/>
      <c r="L131" s="17"/>
      <c r="M131" s="15"/>
      <c r="N131" s="4"/>
      <c r="O131" s="35">
        <f t="shared" si="26"/>
        <v>0.0060618788289914394</v>
      </c>
    </row>
    <row r="132" spans="1:15" ht="12.75" hidden="1">
      <c r="A132" s="31">
        <v>425226</v>
      </c>
      <c r="B132" s="58" t="s">
        <v>123</v>
      </c>
      <c r="C132" s="38">
        <v>28374.72</v>
      </c>
      <c r="D132" s="16">
        <v>28374.72</v>
      </c>
      <c r="E132" s="16"/>
      <c r="F132" s="16"/>
      <c r="G132" s="16"/>
      <c r="H132" s="16"/>
      <c r="I132" s="17"/>
      <c r="J132" s="17"/>
      <c r="K132" s="17"/>
      <c r="L132" s="17"/>
      <c r="M132" s="15"/>
      <c r="N132" s="4"/>
      <c r="O132" s="35">
        <f t="shared" si="26"/>
        <v>0.010527456691358265</v>
      </c>
    </row>
    <row r="133" spans="1:15" ht="12.75" hidden="1">
      <c r="A133" s="31">
        <v>425227</v>
      </c>
      <c r="B133" s="58" t="s">
        <v>90</v>
      </c>
      <c r="C133" s="38">
        <v>12273.17</v>
      </c>
      <c r="D133" s="16">
        <v>12273.17</v>
      </c>
      <c r="E133" s="16"/>
      <c r="F133" s="16"/>
      <c r="G133" s="16"/>
      <c r="H133" s="16"/>
      <c r="I133" s="17"/>
      <c r="J133" s="17"/>
      <c r="K133" s="17"/>
      <c r="L133" s="17"/>
      <c r="M133" s="15"/>
      <c r="N133" s="4"/>
      <c r="O133" s="35">
        <f t="shared" si="26"/>
        <v>0.004553534471553464</v>
      </c>
    </row>
    <row r="134" spans="1:15" ht="12.75" hidden="1">
      <c r="A134" s="31">
        <v>425251</v>
      </c>
      <c r="B134" s="58" t="s">
        <v>108</v>
      </c>
      <c r="C134" s="38">
        <v>208947.96</v>
      </c>
      <c r="D134" s="16">
        <v>181447.96</v>
      </c>
      <c r="E134" s="16">
        <v>3500</v>
      </c>
      <c r="F134" s="16">
        <v>24000</v>
      </c>
      <c r="G134" s="16"/>
      <c r="H134" s="16"/>
      <c r="I134" s="17"/>
      <c r="J134" s="17"/>
      <c r="K134" s="17"/>
      <c r="L134" s="17"/>
      <c r="M134" s="15"/>
      <c r="N134" s="4"/>
      <c r="O134" s="35">
        <f t="shared" si="26"/>
        <v>0.07752290065409136</v>
      </c>
    </row>
    <row r="135" spans="1:15" ht="12.75" hidden="1">
      <c r="A135" s="31">
        <v>425252</v>
      </c>
      <c r="B135" s="58" t="s">
        <v>116</v>
      </c>
      <c r="C135" s="38">
        <v>73747.2</v>
      </c>
      <c r="D135" s="16">
        <v>73747.2</v>
      </c>
      <c r="E135" s="16"/>
      <c r="F135" s="16"/>
      <c r="G135" s="16"/>
      <c r="H135" s="16"/>
      <c r="I135" s="17"/>
      <c r="J135" s="17"/>
      <c r="K135" s="17"/>
      <c r="L135" s="17"/>
      <c r="M135" s="15"/>
      <c r="N135" s="4"/>
      <c r="O135" s="35">
        <f t="shared" si="26"/>
        <v>0.027361343269957775</v>
      </c>
    </row>
    <row r="136" spans="1:15" ht="12.75" hidden="1">
      <c r="A136" s="31">
        <v>425281</v>
      </c>
      <c r="B136" s="58" t="s">
        <v>109</v>
      </c>
      <c r="C136" s="38"/>
      <c r="D136" s="16"/>
      <c r="E136" s="16"/>
      <c r="F136" s="16"/>
      <c r="G136" s="16"/>
      <c r="H136" s="16"/>
      <c r="I136" s="17"/>
      <c r="J136" s="17"/>
      <c r="K136" s="17"/>
      <c r="L136" s="17"/>
      <c r="M136" s="15"/>
      <c r="N136" s="4"/>
      <c r="O136" s="35">
        <f t="shared" si="26"/>
        <v>0</v>
      </c>
    </row>
    <row r="137" spans="1:15" ht="12.75" hidden="1">
      <c r="A137" s="31">
        <v>425291</v>
      </c>
      <c r="B137" s="58" t="s">
        <v>110</v>
      </c>
      <c r="C137" s="38">
        <v>184104</v>
      </c>
      <c r="D137" s="16">
        <v>106649</v>
      </c>
      <c r="E137" s="16">
        <v>77455</v>
      </c>
      <c r="F137" s="16"/>
      <c r="G137" s="16"/>
      <c r="H137" s="16"/>
      <c r="I137" s="17"/>
      <c r="J137" s="17"/>
      <c r="K137" s="17"/>
      <c r="L137" s="17"/>
      <c r="M137" s="15"/>
      <c r="N137" s="4"/>
      <c r="O137" s="35">
        <f t="shared" si="26"/>
        <v>0.06830541012231388</v>
      </c>
    </row>
    <row r="138" spans="1:15" ht="12.75">
      <c r="A138" s="13">
        <v>425200</v>
      </c>
      <c r="B138" s="33" t="s">
        <v>63</v>
      </c>
      <c r="C138" s="36">
        <f>SUM(C124:C137)</f>
        <v>1039878.5299999999</v>
      </c>
      <c r="D138" s="10">
        <f aca="true" t="shared" si="40" ref="D138:L138">SUM(D124:D137)</f>
        <v>921923.5299999999</v>
      </c>
      <c r="E138" s="10">
        <f t="shared" si="40"/>
        <v>80955</v>
      </c>
      <c r="F138" s="10">
        <f t="shared" si="40"/>
        <v>24000</v>
      </c>
      <c r="G138" s="10">
        <f t="shared" si="40"/>
        <v>13000</v>
      </c>
      <c r="H138" s="10">
        <f t="shared" si="40"/>
        <v>0</v>
      </c>
      <c r="I138" s="10">
        <f t="shared" si="40"/>
        <v>0</v>
      </c>
      <c r="J138" s="10"/>
      <c r="K138" s="10">
        <f t="shared" si="40"/>
        <v>0</v>
      </c>
      <c r="L138" s="11">
        <f t="shared" si="40"/>
        <v>0</v>
      </c>
      <c r="M138" s="15">
        <v>2455000</v>
      </c>
      <c r="N138" s="4"/>
      <c r="O138" s="35">
        <f t="shared" si="26"/>
        <v>0.3858108974766375</v>
      </c>
    </row>
    <row r="139" spans="1:15" ht="12.75">
      <c r="A139" s="64">
        <v>426000</v>
      </c>
      <c r="B139" s="65" t="s">
        <v>139</v>
      </c>
      <c r="C139" s="36">
        <f>C144+C146+C151+C153+C154+C170+C174</f>
        <v>24292742.7</v>
      </c>
      <c r="D139" s="10">
        <f aca="true" t="shared" si="41" ref="D139:O139">D144+D146+D151+D153+D154+D170+D174</f>
        <v>22104186.46</v>
      </c>
      <c r="E139" s="10">
        <f t="shared" si="41"/>
        <v>1029068.1</v>
      </c>
      <c r="F139" s="10">
        <f t="shared" si="41"/>
        <v>0</v>
      </c>
      <c r="G139" s="10">
        <f t="shared" si="41"/>
        <v>1131505.32</v>
      </c>
      <c r="H139" s="10">
        <f t="shared" si="41"/>
        <v>8887.22</v>
      </c>
      <c r="I139" s="10">
        <f t="shared" si="41"/>
        <v>0</v>
      </c>
      <c r="J139" s="10">
        <f t="shared" si="41"/>
        <v>0</v>
      </c>
      <c r="K139" s="10">
        <f t="shared" si="41"/>
        <v>19095.6</v>
      </c>
      <c r="L139" s="10">
        <f t="shared" si="41"/>
        <v>0</v>
      </c>
      <c r="M139" s="10">
        <f>M144+M146+M151+M153+M154+M170+M174+M165</f>
        <v>60374000</v>
      </c>
      <c r="N139" s="4">
        <f t="shared" si="34"/>
        <v>40.23709328518899</v>
      </c>
      <c r="O139" s="37">
        <f t="shared" si="41"/>
        <v>9.075478076781323</v>
      </c>
    </row>
    <row r="140" spans="1:15" ht="12.75" hidden="1">
      <c r="A140" s="31">
        <v>426111</v>
      </c>
      <c r="B140" s="58" t="s">
        <v>27</v>
      </c>
      <c r="C140" s="38">
        <v>1252827.51</v>
      </c>
      <c r="D140" s="16">
        <v>402211.76</v>
      </c>
      <c r="E140" s="16">
        <v>787255.75</v>
      </c>
      <c r="F140" s="16"/>
      <c r="G140" s="16">
        <v>63360</v>
      </c>
      <c r="H140" s="16"/>
      <c r="I140" s="17"/>
      <c r="J140" s="29"/>
      <c r="K140" s="29"/>
      <c r="L140" s="29"/>
      <c r="M140" s="15"/>
      <c r="N140" s="4" t="e">
        <f t="shared" si="34"/>
        <v>#DIV/0!</v>
      </c>
      <c r="O140" s="35">
        <f t="shared" si="26"/>
        <v>0.4648182379691223</v>
      </c>
    </row>
    <row r="141" spans="1:15" ht="12.75" hidden="1">
      <c r="A141" s="31">
        <v>426121</v>
      </c>
      <c r="B141" s="58" t="s">
        <v>203</v>
      </c>
      <c r="C141" s="38">
        <v>113600</v>
      </c>
      <c r="D141" s="16">
        <v>113600</v>
      </c>
      <c r="E141" s="16"/>
      <c r="F141" s="16"/>
      <c r="G141" s="16"/>
      <c r="H141" s="16"/>
      <c r="I141" s="17"/>
      <c r="J141" s="29"/>
      <c r="K141" s="29"/>
      <c r="L141" s="29"/>
      <c r="M141" s="15"/>
      <c r="N141" s="4" t="e">
        <f t="shared" si="34"/>
        <v>#DIV/0!</v>
      </c>
      <c r="O141" s="35">
        <f t="shared" si="26"/>
        <v>0.042147343837694216</v>
      </c>
    </row>
    <row r="142" spans="1:15" ht="12.75" hidden="1">
      <c r="A142" s="31">
        <v>426123</v>
      </c>
      <c r="B142" s="58" t="s">
        <v>204</v>
      </c>
      <c r="C142" s="38">
        <v>20040</v>
      </c>
      <c r="D142" s="16">
        <v>20040</v>
      </c>
      <c r="E142" s="16"/>
      <c r="F142" s="16"/>
      <c r="G142" s="16"/>
      <c r="H142" s="16"/>
      <c r="I142" s="17"/>
      <c r="J142" s="29"/>
      <c r="K142" s="29"/>
      <c r="L142" s="29"/>
      <c r="M142" s="15"/>
      <c r="N142" s="4" t="e">
        <f t="shared" si="34"/>
        <v>#DIV/0!</v>
      </c>
      <c r="O142" s="35">
        <f t="shared" si="26"/>
        <v>0.007435147627705916</v>
      </c>
    </row>
    <row r="143" spans="1:15" ht="12.75" hidden="1">
      <c r="A143" s="31">
        <v>426124</v>
      </c>
      <c r="B143" s="58" t="s">
        <v>205</v>
      </c>
      <c r="C143" s="38">
        <v>359400</v>
      </c>
      <c r="D143" s="16">
        <v>359400</v>
      </c>
      <c r="E143" s="16"/>
      <c r="F143" s="16"/>
      <c r="G143" s="16"/>
      <c r="H143" s="16"/>
      <c r="I143" s="17"/>
      <c r="J143" s="17"/>
      <c r="K143" s="17"/>
      <c r="L143" s="17"/>
      <c r="M143" s="15"/>
      <c r="N143" s="4" t="e">
        <f t="shared" si="34"/>
        <v>#DIV/0!</v>
      </c>
      <c r="O143" s="35">
        <f t="shared" si="26"/>
        <v>0.13334291703580373</v>
      </c>
    </row>
    <row r="144" spans="1:15" ht="12.75">
      <c r="A144" s="13">
        <v>426100</v>
      </c>
      <c r="B144" s="33" t="s">
        <v>64</v>
      </c>
      <c r="C144" s="36">
        <f>SUM(C140:C143)</f>
        <v>1745867.51</v>
      </c>
      <c r="D144" s="10">
        <f aca="true" t="shared" si="42" ref="D144:L144">SUM(D140:D143)</f>
        <v>895251.76</v>
      </c>
      <c r="E144" s="10">
        <f t="shared" si="42"/>
        <v>787255.75</v>
      </c>
      <c r="F144" s="10">
        <f t="shared" si="42"/>
        <v>0</v>
      </c>
      <c r="G144" s="10">
        <f t="shared" si="42"/>
        <v>63360</v>
      </c>
      <c r="H144" s="10">
        <f t="shared" si="42"/>
        <v>0</v>
      </c>
      <c r="I144" s="10">
        <f t="shared" si="42"/>
        <v>0</v>
      </c>
      <c r="J144" s="10"/>
      <c r="K144" s="10">
        <f t="shared" si="42"/>
        <v>0</v>
      </c>
      <c r="L144" s="11">
        <f t="shared" si="42"/>
        <v>0</v>
      </c>
      <c r="M144" s="15">
        <v>5970000</v>
      </c>
      <c r="N144" s="4"/>
      <c r="O144" s="35">
        <f t="shared" si="26"/>
        <v>0.6477436464703261</v>
      </c>
    </row>
    <row r="145" spans="1:15" ht="12.75" hidden="1">
      <c r="A145" s="31">
        <v>426311</v>
      </c>
      <c r="B145" s="58" t="s">
        <v>28</v>
      </c>
      <c r="C145" s="38">
        <v>387895.44</v>
      </c>
      <c r="D145" s="16"/>
      <c r="E145" s="16"/>
      <c r="F145" s="16"/>
      <c r="G145" s="16">
        <v>387895.44</v>
      </c>
      <c r="H145" s="16"/>
      <c r="I145" s="17"/>
      <c r="J145" s="17"/>
      <c r="K145" s="17"/>
      <c r="L145" s="17"/>
      <c r="M145" s="15"/>
      <c r="N145" s="4" t="e">
        <f t="shared" si="34"/>
        <v>#DIV/0!</v>
      </c>
      <c r="O145" s="35">
        <f t="shared" si="26"/>
        <v>0.14391516270029656</v>
      </c>
    </row>
    <row r="146" spans="1:15" ht="12.75">
      <c r="A146" s="13">
        <v>426300</v>
      </c>
      <c r="B146" s="33" t="s">
        <v>65</v>
      </c>
      <c r="C146" s="36">
        <f>SUM(C145)</f>
        <v>387895.44</v>
      </c>
      <c r="D146" s="10">
        <f aca="true" t="shared" si="43" ref="D146:L146">SUM(D145)</f>
        <v>0</v>
      </c>
      <c r="E146" s="10">
        <f t="shared" si="43"/>
        <v>0</v>
      </c>
      <c r="F146" s="10">
        <f t="shared" si="43"/>
        <v>0</v>
      </c>
      <c r="G146" s="10">
        <f t="shared" si="43"/>
        <v>387895.44</v>
      </c>
      <c r="H146" s="10">
        <f t="shared" si="43"/>
        <v>0</v>
      </c>
      <c r="I146" s="10">
        <f t="shared" si="43"/>
        <v>0</v>
      </c>
      <c r="J146" s="10"/>
      <c r="K146" s="10">
        <f t="shared" si="43"/>
        <v>0</v>
      </c>
      <c r="L146" s="11">
        <f t="shared" si="43"/>
        <v>0</v>
      </c>
      <c r="M146" s="15">
        <v>400000</v>
      </c>
      <c r="N146" s="4"/>
      <c r="O146" s="35">
        <f t="shared" si="26"/>
        <v>0.14391516270029656</v>
      </c>
    </row>
    <row r="147" spans="1:15" ht="13.5" hidden="1" thickBot="1">
      <c r="A147" s="43"/>
      <c r="B147" s="44"/>
      <c r="C147" s="45"/>
      <c r="D147" s="43"/>
      <c r="E147" s="46"/>
      <c r="F147" s="47"/>
      <c r="G147" s="43"/>
      <c r="H147" s="43"/>
      <c r="I147" s="48"/>
      <c r="J147" s="49"/>
      <c r="K147" s="50"/>
      <c r="L147" s="51"/>
      <c r="M147" s="15"/>
      <c r="N147" s="4" t="e">
        <f t="shared" si="34"/>
        <v>#DIV/0!</v>
      </c>
      <c r="O147" s="35">
        <f t="shared" si="26"/>
        <v>0</v>
      </c>
    </row>
    <row r="148" spans="1:15" ht="12.75" hidden="1">
      <c r="A148" s="31">
        <v>426411</v>
      </c>
      <c r="B148" s="58" t="s">
        <v>29</v>
      </c>
      <c r="C148" s="38">
        <v>3043267.41</v>
      </c>
      <c r="D148" s="16">
        <v>3043267.41</v>
      </c>
      <c r="E148" s="16"/>
      <c r="F148" s="16"/>
      <c r="G148" s="16"/>
      <c r="H148" s="16"/>
      <c r="I148" s="17"/>
      <c r="J148" s="17"/>
      <c r="K148" s="17"/>
      <c r="L148" s="17"/>
      <c r="M148" s="15"/>
      <c r="N148" s="4" t="e">
        <f t="shared" si="34"/>
        <v>#DIV/0!</v>
      </c>
      <c r="O148" s="35">
        <f t="shared" si="26"/>
        <v>1.1290989253461192</v>
      </c>
    </row>
    <row r="149" spans="1:15" ht="12.75" hidden="1">
      <c r="A149" s="31">
        <v>426413</v>
      </c>
      <c r="B149" s="58" t="s">
        <v>30</v>
      </c>
      <c r="C149" s="38">
        <v>24474</v>
      </c>
      <c r="D149" s="16">
        <v>24474</v>
      </c>
      <c r="E149" s="16"/>
      <c r="F149" s="16"/>
      <c r="G149" s="16"/>
      <c r="H149" s="16"/>
      <c r="I149" s="17"/>
      <c r="J149" s="17"/>
      <c r="K149" s="17"/>
      <c r="L149" s="17"/>
      <c r="M149" s="15"/>
      <c r="N149" s="4" t="e">
        <f t="shared" si="34"/>
        <v>#DIV/0!</v>
      </c>
      <c r="O149" s="35">
        <f t="shared" si="26"/>
        <v>0.009080229692638454</v>
      </c>
    </row>
    <row r="150" spans="1:15" ht="12.75" hidden="1">
      <c r="A150" s="31">
        <v>426491</v>
      </c>
      <c r="B150" s="58" t="s">
        <v>31</v>
      </c>
      <c r="C150" s="38">
        <v>547429.29</v>
      </c>
      <c r="D150" s="16">
        <v>501536.94</v>
      </c>
      <c r="E150" s="16">
        <v>45892.35</v>
      </c>
      <c r="F150" s="16"/>
      <c r="G150" s="16"/>
      <c r="H150" s="16"/>
      <c r="I150" s="17"/>
      <c r="J150" s="17"/>
      <c r="K150" s="17"/>
      <c r="L150" s="17"/>
      <c r="M150" s="15"/>
      <c r="N150" s="4" t="e">
        <f t="shared" si="34"/>
        <v>#DIV/0!</v>
      </c>
      <c r="O150" s="35">
        <f t="shared" si="26"/>
        <v>0.2031046700040037</v>
      </c>
    </row>
    <row r="151" spans="1:15" ht="12.75">
      <c r="A151" s="13">
        <v>426400</v>
      </c>
      <c r="B151" s="33" t="s">
        <v>66</v>
      </c>
      <c r="C151" s="36">
        <f>SUM(C148:C150)</f>
        <v>3615170.7</v>
      </c>
      <c r="D151" s="10">
        <f aca="true" t="shared" si="44" ref="D151:L151">SUM(D148:D150)</f>
        <v>3569278.35</v>
      </c>
      <c r="E151" s="10">
        <f t="shared" si="44"/>
        <v>45892.35</v>
      </c>
      <c r="F151" s="10">
        <f t="shared" si="44"/>
        <v>0</v>
      </c>
      <c r="G151" s="10">
        <f t="shared" si="44"/>
        <v>0</v>
      </c>
      <c r="H151" s="10">
        <f t="shared" si="44"/>
        <v>0</v>
      </c>
      <c r="I151" s="10">
        <f t="shared" si="44"/>
        <v>0</v>
      </c>
      <c r="J151" s="10"/>
      <c r="K151" s="10">
        <f t="shared" si="44"/>
        <v>0</v>
      </c>
      <c r="L151" s="11">
        <f t="shared" si="44"/>
        <v>0</v>
      </c>
      <c r="M151" s="15">
        <v>10800000</v>
      </c>
      <c r="N151" s="4"/>
      <c r="O151" s="35">
        <f aca="true" t="shared" si="45" ref="O151:O202">C151*100/269530626.74</f>
        <v>1.3412838250427614</v>
      </c>
    </row>
    <row r="152" spans="1:15" ht="12.75" hidden="1">
      <c r="A152" s="21">
        <v>426591</v>
      </c>
      <c r="B152" s="76" t="s">
        <v>206</v>
      </c>
      <c r="C152" s="77">
        <v>146856</v>
      </c>
      <c r="D152" s="78">
        <v>146856</v>
      </c>
      <c r="E152" s="78"/>
      <c r="F152" s="78"/>
      <c r="G152" s="78"/>
      <c r="H152" s="78"/>
      <c r="I152" s="79"/>
      <c r="J152" s="79"/>
      <c r="K152" s="79"/>
      <c r="L152" s="79"/>
      <c r="M152" s="15"/>
      <c r="N152" s="4" t="e">
        <f>C152*100/M152</f>
        <v>#DIV/0!</v>
      </c>
      <c r="O152" s="35">
        <f t="shared" si="45"/>
        <v>0.05448583034003893</v>
      </c>
    </row>
    <row r="153" spans="1:15" ht="12.75">
      <c r="A153" s="13">
        <v>426500</v>
      </c>
      <c r="B153" s="33" t="s">
        <v>207</v>
      </c>
      <c r="C153" s="36">
        <f>SUM(C152)</f>
        <v>146856</v>
      </c>
      <c r="D153" s="10">
        <f aca="true" t="shared" si="46" ref="D153:L153">SUM(D152)</f>
        <v>146856</v>
      </c>
      <c r="E153" s="10">
        <f t="shared" si="46"/>
        <v>0</v>
      </c>
      <c r="F153" s="10">
        <f t="shared" si="46"/>
        <v>0</v>
      </c>
      <c r="G153" s="10">
        <f t="shared" si="46"/>
        <v>0</v>
      </c>
      <c r="H153" s="10">
        <f t="shared" si="46"/>
        <v>0</v>
      </c>
      <c r="I153" s="10">
        <f t="shared" si="46"/>
        <v>0</v>
      </c>
      <c r="J153" s="10"/>
      <c r="K153" s="10">
        <f t="shared" si="46"/>
        <v>0</v>
      </c>
      <c r="L153" s="11">
        <f t="shared" si="46"/>
        <v>0</v>
      </c>
      <c r="M153" s="15">
        <v>300000</v>
      </c>
      <c r="N153" s="4"/>
      <c r="O153" s="35">
        <f t="shared" si="45"/>
        <v>0.05448583034003893</v>
      </c>
    </row>
    <row r="154" spans="1:15" ht="12.75">
      <c r="A154" s="64">
        <v>426700</v>
      </c>
      <c r="B154" s="65" t="s">
        <v>67</v>
      </c>
      <c r="C154" s="36">
        <f>C156+C157+C158+C159+C160+C162+C163+C165</f>
        <v>17563594.09</v>
      </c>
      <c r="D154" s="10">
        <f aca="true" t="shared" si="47" ref="D154:L154">D156+D157+D158+D159+D160+D162+D163+D165</f>
        <v>16766075</v>
      </c>
      <c r="E154" s="10">
        <f t="shared" si="47"/>
        <v>195920</v>
      </c>
      <c r="F154" s="10">
        <f t="shared" si="47"/>
        <v>0</v>
      </c>
      <c r="G154" s="10">
        <f t="shared" si="47"/>
        <v>601599.09</v>
      </c>
      <c r="H154" s="10">
        <f t="shared" si="47"/>
        <v>0</v>
      </c>
      <c r="I154" s="10">
        <f t="shared" si="47"/>
        <v>0</v>
      </c>
      <c r="J154" s="10">
        <f t="shared" si="47"/>
        <v>0</v>
      </c>
      <c r="K154" s="10">
        <f t="shared" si="47"/>
        <v>0</v>
      </c>
      <c r="L154" s="10">
        <f t="shared" si="47"/>
        <v>0</v>
      </c>
      <c r="M154" s="10">
        <f>M155+M158+M162+M163+M165</f>
        <v>38000000</v>
      </c>
      <c r="N154" s="4"/>
      <c r="O154" s="37">
        <f>O156+O157+O158+O159+O160+O162+O163+O164+O165</f>
        <v>6.578860645437907</v>
      </c>
    </row>
    <row r="155" spans="1:15" ht="12.75">
      <c r="A155" s="21">
        <v>426711</v>
      </c>
      <c r="B155" s="87" t="s">
        <v>277</v>
      </c>
      <c r="C155" s="36">
        <f>C156+C157+C159+C160</f>
        <v>10172984.09</v>
      </c>
      <c r="D155" s="10">
        <f aca="true" t="shared" si="48" ref="D155:O155">D156+D157+D159+D160</f>
        <v>9571385</v>
      </c>
      <c r="E155" s="10">
        <f t="shared" si="48"/>
        <v>0</v>
      </c>
      <c r="F155" s="10">
        <f t="shared" si="48"/>
        <v>0</v>
      </c>
      <c r="G155" s="10">
        <f t="shared" si="48"/>
        <v>601599.09</v>
      </c>
      <c r="H155" s="10">
        <f t="shared" si="48"/>
        <v>0</v>
      </c>
      <c r="I155" s="10">
        <f t="shared" si="48"/>
        <v>0</v>
      </c>
      <c r="J155" s="10">
        <f t="shared" si="48"/>
        <v>0</v>
      </c>
      <c r="K155" s="10">
        <f t="shared" si="48"/>
        <v>0</v>
      </c>
      <c r="L155" s="10">
        <f t="shared" si="48"/>
        <v>0</v>
      </c>
      <c r="M155" s="10">
        <v>22950000</v>
      </c>
      <c r="N155" s="4"/>
      <c r="O155" s="37">
        <f t="shared" si="48"/>
        <v>3.77433325965337</v>
      </c>
    </row>
    <row r="156" spans="1:15" ht="12.75" hidden="1">
      <c r="A156" s="31">
        <v>4267111</v>
      </c>
      <c r="B156" s="58" t="s">
        <v>32</v>
      </c>
      <c r="C156" s="38">
        <v>1845663.42</v>
      </c>
      <c r="D156" s="16">
        <v>1845663.42</v>
      </c>
      <c r="E156" s="16"/>
      <c r="F156" s="16"/>
      <c r="G156" s="16"/>
      <c r="H156" s="16"/>
      <c r="I156" s="17"/>
      <c r="J156" s="17"/>
      <c r="K156" s="17"/>
      <c r="L156" s="17"/>
      <c r="M156" s="15"/>
      <c r="N156" s="4" t="e">
        <f>C156*100/M156</f>
        <v>#DIV/0!</v>
      </c>
      <c r="O156" s="35">
        <f t="shared" si="45"/>
        <v>0.6847694610157978</v>
      </c>
    </row>
    <row r="157" spans="1:15" ht="12.75" hidden="1">
      <c r="A157" s="31">
        <v>4267112</v>
      </c>
      <c r="B157" s="58" t="s">
        <v>86</v>
      </c>
      <c r="C157" s="38">
        <v>401583.6</v>
      </c>
      <c r="D157" s="16">
        <v>401583.6</v>
      </c>
      <c r="E157" s="16"/>
      <c r="F157" s="16"/>
      <c r="G157" s="16"/>
      <c r="H157" s="16"/>
      <c r="I157" s="17"/>
      <c r="J157" s="17"/>
      <c r="K157" s="17"/>
      <c r="L157" s="17"/>
      <c r="M157" s="15"/>
      <c r="N157" s="4" t="e">
        <f>C157*100/M157</f>
        <v>#DIV/0!</v>
      </c>
      <c r="O157" s="35">
        <f t="shared" si="45"/>
        <v>0.14899368018291426</v>
      </c>
    </row>
    <row r="158" spans="1:15" ht="12.75">
      <c r="A158" s="31">
        <v>4267113</v>
      </c>
      <c r="B158" s="58" t="s">
        <v>208</v>
      </c>
      <c r="C158" s="38">
        <v>1003312.16</v>
      </c>
      <c r="D158" s="16">
        <v>807392.16</v>
      </c>
      <c r="E158" s="16">
        <v>195920</v>
      </c>
      <c r="F158" s="16"/>
      <c r="G158" s="16"/>
      <c r="H158" s="16"/>
      <c r="I158" s="17"/>
      <c r="J158" s="17"/>
      <c r="K158" s="17"/>
      <c r="L158" s="17"/>
      <c r="M158" s="15">
        <v>3000000</v>
      </c>
      <c r="N158" s="4"/>
      <c r="O158" s="35">
        <f t="shared" si="45"/>
        <v>0.37224421288784926</v>
      </c>
    </row>
    <row r="159" spans="1:15" ht="12.75" hidden="1">
      <c r="A159" s="31">
        <v>4267114</v>
      </c>
      <c r="B159" s="58" t="s">
        <v>209</v>
      </c>
      <c r="C159" s="38">
        <v>5809.13</v>
      </c>
      <c r="D159" s="16">
        <v>5809.13</v>
      </c>
      <c r="E159" s="16"/>
      <c r="F159" s="16"/>
      <c r="G159" s="16"/>
      <c r="H159" s="16"/>
      <c r="I159" s="17"/>
      <c r="J159" s="17"/>
      <c r="K159" s="17"/>
      <c r="L159" s="17"/>
      <c r="M159" s="15"/>
      <c r="N159" s="4" t="e">
        <f>C159*100/M159</f>
        <v>#DIV/0!</v>
      </c>
      <c r="O159" s="35">
        <f t="shared" si="45"/>
        <v>0.0021552764041185266</v>
      </c>
    </row>
    <row r="160" spans="1:15" ht="12.75" hidden="1">
      <c r="A160" s="31">
        <v>426721</v>
      </c>
      <c r="B160" s="58" t="s">
        <v>33</v>
      </c>
      <c r="C160" s="38">
        <v>7919927.94</v>
      </c>
      <c r="D160" s="16">
        <v>7318328.85</v>
      </c>
      <c r="E160" s="16"/>
      <c r="F160" s="16"/>
      <c r="G160" s="16">
        <v>601599.09</v>
      </c>
      <c r="H160" s="16"/>
      <c r="I160" s="17"/>
      <c r="J160" s="17"/>
      <c r="K160" s="17"/>
      <c r="L160" s="17"/>
      <c r="M160" s="15"/>
      <c r="N160" s="4" t="e">
        <f>C160*100/M160</f>
        <v>#DIV/0!</v>
      </c>
      <c r="O160" s="35">
        <f t="shared" si="45"/>
        <v>2.9384148420505394</v>
      </c>
    </row>
    <row r="161" spans="1:15" ht="12.75" hidden="1">
      <c r="A161" s="31">
        <v>426731</v>
      </c>
      <c r="B161" s="58" t="s">
        <v>210</v>
      </c>
      <c r="C161" s="38">
        <v>0</v>
      </c>
      <c r="D161" s="16"/>
      <c r="E161" s="16"/>
      <c r="F161" s="16"/>
      <c r="G161" s="16"/>
      <c r="H161" s="16"/>
      <c r="I161" s="17"/>
      <c r="J161" s="17"/>
      <c r="K161" s="17"/>
      <c r="L161" s="17"/>
      <c r="M161" s="15"/>
      <c r="N161" s="4" t="e">
        <f>C161*100/M161</f>
        <v>#DIV/0!</v>
      </c>
      <c r="O161" s="35">
        <f t="shared" si="45"/>
        <v>0</v>
      </c>
    </row>
    <row r="162" spans="1:15" ht="12.75">
      <c r="A162" s="31">
        <v>4267511</v>
      </c>
      <c r="B162" s="76" t="s">
        <v>278</v>
      </c>
      <c r="C162" s="38">
        <f>3419555.94+C164</f>
        <v>3588006.1799999997</v>
      </c>
      <c r="D162" s="16">
        <f>3419555.94+D164</f>
        <v>3588006.1799999997</v>
      </c>
      <c r="E162" s="16"/>
      <c r="F162" s="16"/>
      <c r="G162" s="16"/>
      <c r="H162" s="16"/>
      <c r="I162" s="17"/>
      <c r="J162" s="17"/>
      <c r="K162" s="17"/>
      <c r="L162" s="17"/>
      <c r="M162" s="15">
        <v>12000000</v>
      </c>
      <c r="N162" s="4"/>
      <c r="O162" s="35">
        <f t="shared" si="45"/>
        <v>1.3312053711288008</v>
      </c>
    </row>
    <row r="163" spans="1:15" ht="12.75">
      <c r="A163" s="31">
        <v>4267512</v>
      </c>
      <c r="B163" s="58" t="s">
        <v>211</v>
      </c>
      <c r="C163" s="38">
        <v>2779657.65</v>
      </c>
      <c r="D163" s="16">
        <v>2779657.65</v>
      </c>
      <c r="E163" s="16"/>
      <c r="F163" s="16"/>
      <c r="G163" s="16"/>
      <c r="H163" s="16"/>
      <c r="I163" s="17"/>
      <c r="J163" s="17"/>
      <c r="K163" s="17"/>
      <c r="L163" s="17"/>
      <c r="M163" s="15">
        <v>0</v>
      </c>
      <c r="N163" s="4"/>
      <c r="O163" s="35">
        <f t="shared" si="45"/>
        <v>1.031295657796013</v>
      </c>
    </row>
    <row r="164" spans="1:15" ht="12.75" hidden="1">
      <c r="A164" s="31">
        <v>4267513</v>
      </c>
      <c r="B164" s="58" t="s">
        <v>212</v>
      </c>
      <c r="C164" s="38">
        <v>168450.24</v>
      </c>
      <c r="D164" s="16">
        <v>168450.24</v>
      </c>
      <c r="E164" s="16"/>
      <c r="F164" s="16"/>
      <c r="G164" s="16"/>
      <c r="H164" s="16"/>
      <c r="I164" s="17"/>
      <c r="J164" s="17"/>
      <c r="K164" s="17"/>
      <c r="L164" s="17"/>
      <c r="M164" s="15"/>
      <c r="N164" s="4" t="e">
        <f>C164*100/M164</f>
        <v>#DIV/0!</v>
      </c>
      <c r="O164" s="35">
        <f t="shared" si="45"/>
        <v>0.062497624866391835</v>
      </c>
    </row>
    <row r="165" spans="1:15" ht="12.75">
      <c r="A165" s="31">
        <v>426791</v>
      </c>
      <c r="B165" s="58" t="s">
        <v>213</v>
      </c>
      <c r="C165" s="38">
        <v>19634.01</v>
      </c>
      <c r="D165" s="16">
        <v>19634.01</v>
      </c>
      <c r="E165" s="16"/>
      <c r="F165" s="16"/>
      <c r="G165" s="16"/>
      <c r="H165" s="16"/>
      <c r="I165" s="17"/>
      <c r="J165" s="17"/>
      <c r="K165" s="17"/>
      <c r="L165" s="17"/>
      <c r="M165" s="15">
        <v>50000</v>
      </c>
      <c r="N165" s="4"/>
      <c r="O165" s="35">
        <f t="shared" si="45"/>
        <v>0.007284519105481748</v>
      </c>
    </row>
    <row r="166" spans="1:15" ht="12.75" hidden="1">
      <c r="A166" s="13"/>
      <c r="B166" s="33"/>
      <c r="C166" s="36"/>
      <c r="D166" s="10"/>
      <c r="E166" s="10"/>
      <c r="F166" s="10"/>
      <c r="G166" s="10"/>
      <c r="H166" s="10"/>
      <c r="I166" s="10"/>
      <c r="J166" s="10"/>
      <c r="K166" s="10"/>
      <c r="L166" s="11"/>
      <c r="M166" s="15"/>
      <c r="N166" s="4"/>
      <c r="O166" s="35"/>
    </row>
    <row r="167" spans="1:15" ht="12.75" hidden="1">
      <c r="A167" s="31">
        <v>426811</v>
      </c>
      <c r="B167" s="58" t="s">
        <v>34</v>
      </c>
      <c r="C167" s="38">
        <v>266817.27</v>
      </c>
      <c r="D167" s="16">
        <v>263125.05</v>
      </c>
      <c r="E167" s="16"/>
      <c r="F167" s="16"/>
      <c r="G167" s="16"/>
      <c r="H167" s="16">
        <v>3692.22</v>
      </c>
      <c r="I167" s="17"/>
      <c r="J167" s="17"/>
      <c r="K167" s="17"/>
      <c r="L167" s="17"/>
      <c r="M167" s="15"/>
      <c r="N167" s="4" t="e">
        <f>C167*100/M167</f>
        <v>#DIV/0!</v>
      </c>
      <c r="O167" s="35">
        <f t="shared" si="45"/>
        <v>0.0989933029975783</v>
      </c>
    </row>
    <row r="168" spans="1:15" ht="12.75" hidden="1">
      <c r="A168" s="31">
        <v>426812</v>
      </c>
      <c r="B168" s="58" t="s">
        <v>35</v>
      </c>
      <c r="C168" s="38">
        <v>19763.36</v>
      </c>
      <c r="D168" s="16">
        <v>19763.36</v>
      </c>
      <c r="E168" s="16"/>
      <c r="F168" s="16"/>
      <c r="G168" s="16"/>
      <c r="H168" s="16"/>
      <c r="I168" s="17"/>
      <c r="J168" s="17"/>
      <c r="K168" s="17"/>
      <c r="L168" s="17"/>
      <c r="M168" s="15"/>
      <c r="N168" s="4" t="e">
        <f>C168*100/M168</f>
        <v>#DIV/0!</v>
      </c>
      <c r="O168" s="35">
        <f t="shared" si="45"/>
        <v>0.007332509941092715</v>
      </c>
    </row>
    <row r="169" spans="1:15" ht="12.75" hidden="1">
      <c r="A169" s="31">
        <v>426819</v>
      </c>
      <c r="B169" s="58" t="s">
        <v>36</v>
      </c>
      <c r="C169" s="38"/>
      <c r="D169" s="16"/>
      <c r="E169" s="16"/>
      <c r="F169" s="16"/>
      <c r="G169" s="16"/>
      <c r="H169" s="16"/>
      <c r="I169" s="17"/>
      <c r="J169" s="17"/>
      <c r="K169" s="17"/>
      <c r="L169" s="17"/>
      <c r="M169" s="15"/>
      <c r="N169" s="4" t="e">
        <f>C169*100/M169</f>
        <v>#DIV/0!</v>
      </c>
      <c r="O169" s="35">
        <f t="shared" si="45"/>
        <v>0</v>
      </c>
    </row>
    <row r="170" spans="1:15" ht="12.75">
      <c r="A170" s="13">
        <v>426800</v>
      </c>
      <c r="B170" s="33" t="s">
        <v>68</v>
      </c>
      <c r="C170" s="36">
        <f>SUM(C167:C169)</f>
        <v>286580.63</v>
      </c>
      <c r="D170" s="10">
        <f aca="true" t="shared" si="49" ref="D170:L170">SUM(D167:D169)</f>
        <v>282888.41</v>
      </c>
      <c r="E170" s="10">
        <f t="shared" si="49"/>
        <v>0</v>
      </c>
      <c r="F170" s="10">
        <f t="shared" si="49"/>
        <v>0</v>
      </c>
      <c r="G170" s="10">
        <f t="shared" si="49"/>
        <v>0</v>
      </c>
      <c r="H170" s="10">
        <f t="shared" si="49"/>
        <v>3692.22</v>
      </c>
      <c r="I170" s="10">
        <f t="shared" si="49"/>
        <v>0</v>
      </c>
      <c r="J170" s="10"/>
      <c r="K170" s="10">
        <f t="shared" si="49"/>
        <v>0</v>
      </c>
      <c r="L170" s="11">
        <f t="shared" si="49"/>
        <v>0</v>
      </c>
      <c r="M170" s="15">
        <v>2405000</v>
      </c>
      <c r="N170" s="4"/>
      <c r="O170" s="35">
        <f t="shared" si="45"/>
        <v>0.10632581293867101</v>
      </c>
    </row>
    <row r="171" spans="1:15" ht="12.75" hidden="1">
      <c r="A171" s="21">
        <v>426911</v>
      </c>
      <c r="B171" s="76" t="s">
        <v>124</v>
      </c>
      <c r="C171" s="38">
        <v>225464.76</v>
      </c>
      <c r="D171" s="16">
        <v>225464.76</v>
      </c>
      <c r="E171" s="16"/>
      <c r="F171" s="16"/>
      <c r="G171" s="16"/>
      <c r="H171" s="16"/>
      <c r="I171" s="17"/>
      <c r="J171" s="17"/>
      <c r="K171" s="17"/>
      <c r="L171" s="17"/>
      <c r="M171" s="15"/>
      <c r="N171" s="4" t="e">
        <f>C171*100/M171</f>
        <v>#DIV/0!</v>
      </c>
      <c r="O171" s="35">
        <f t="shared" si="45"/>
        <v>0.08365088699826766</v>
      </c>
    </row>
    <row r="172" spans="1:15" ht="12.75" hidden="1">
      <c r="A172" s="31">
        <v>426913</v>
      </c>
      <c r="B172" s="58" t="s">
        <v>37</v>
      </c>
      <c r="C172" s="38">
        <v>266597.18</v>
      </c>
      <c r="D172" s="16">
        <v>218372.18</v>
      </c>
      <c r="E172" s="16"/>
      <c r="F172" s="16"/>
      <c r="G172" s="16">
        <v>43030</v>
      </c>
      <c r="H172" s="16">
        <v>5195</v>
      </c>
      <c r="I172" s="17"/>
      <c r="J172" s="17"/>
      <c r="K172" s="17"/>
      <c r="L172" s="17"/>
      <c r="M172" s="15"/>
      <c r="N172" s="4" t="e">
        <f>C172*100/M172</f>
        <v>#DIV/0!</v>
      </c>
      <c r="O172" s="35">
        <f t="shared" si="45"/>
        <v>0.09891164622904627</v>
      </c>
    </row>
    <row r="173" spans="1:15" ht="12.75" hidden="1">
      <c r="A173" s="31">
        <v>426919</v>
      </c>
      <c r="B173" s="58" t="s">
        <v>38</v>
      </c>
      <c r="C173" s="38">
        <v>54716.39</v>
      </c>
      <c r="D173" s="16">
        <v>0</v>
      </c>
      <c r="E173" s="16"/>
      <c r="F173" s="16"/>
      <c r="G173" s="16">
        <v>35620.79</v>
      </c>
      <c r="H173" s="16"/>
      <c r="I173" s="17"/>
      <c r="J173" s="17"/>
      <c r="K173" s="17">
        <v>19095.6</v>
      </c>
      <c r="L173" s="17"/>
      <c r="M173" s="15"/>
      <c r="N173" s="4" t="e">
        <f>C173*100/M173</f>
        <v>#DIV/0!</v>
      </c>
      <c r="O173" s="35">
        <f t="shared" si="45"/>
        <v>0.02030062062400857</v>
      </c>
    </row>
    <row r="174" spans="1:15" ht="13.5" thickBot="1">
      <c r="A174" s="13">
        <v>426900</v>
      </c>
      <c r="B174" s="33" t="s">
        <v>69</v>
      </c>
      <c r="C174" s="36">
        <f>SUM(C171:C173)</f>
        <v>546778.33</v>
      </c>
      <c r="D174" s="10">
        <f aca="true" t="shared" si="50" ref="D174:L174">SUM(D171:D173)</f>
        <v>443836.94</v>
      </c>
      <c r="E174" s="10">
        <f t="shared" si="50"/>
        <v>0</v>
      </c>
      <c r="F174" s="10">
        <f t="shared" si="50"/>
        <v>0</v>
      </c>
      <c r="G174" s="10">
        <f t="shared" si="50"/>
        <v>78650.79000000001</v>
      </c>
      <c r="H174" s="10">
        <f t="shared" si="50"/>
        <v>5195</v>
      </c>
      <c r="I174" s="10">
        <f t="shared" si="50"/>
        <v>0</v>
      </c>
      <c r="J174" s="10"/>
      <c r="K174" s="10">
        <f t="shared" si="50"/>
        <v>19095.6</v>
      </c>
      <c r="L174" s="11">
        <f t="shared" si="50"/>
        <v>0</v>
      </c>
      <c r="M174" s="15">
        <v>2449000</v>
      </c>
      <c r="N174" s="4"/>
      <c r="O174" s="35">
        <f t="shared" si="45"/>
        <v>0.20286315385132248</v>
      </c>
    </row>
    <row r="175" spans="1:15" ht="13.5" hidden="1" thickBot="1">
      <c r="A175" s="31">
        <v>431111</v>
      </c>
      <c r="B175" s="58" t="s">
        <v>214</v>
      </c>
      <c r="C175" s="83">
        <v>0</v>
      </c>
      <c r="D175" s="84"/>
      <c r="E175" s="84"/>
      <c r="F175" s="84"/>
      <c r="G175" s="84"/>
      <c r="H175" s="84"/>
      <c r="I175" s="85"/>
      <c r="J175" s="85"/>
      <c r="K175" s="85"/>
      <c r="L175" s="85"/>
      <c r="M175" s="88"/>
      <c r="N175" s="40" t="e">
        <f>C175*100/M175</f>
        <v>#DIV/0!</v>
      </c>
      <c r="O175" s="41">
        <f t="shared" si="45"/>
        <v>0</v>
      </c>
    </row>
    <row r="176" spans="1:15" ht="45.75" thickBot="1">
      <c r="A176" s="43" t="s">
        <v>0</v>
      </c>
      <c r="B176" s="44" t="s">
        <v>1</v>
      </c>
      <c r="C176" s="45" t="s">
        <v>2</v>
      </c>
      <c r="D176" s="43" t="s">
        <v>159</v>
      </c>
      <c r="E176" s="46" t="s">
        <v>97</v>
      </c>
      <c r="F176" s="47" t="s">
        <v>160</v>
      </c>
      <c r="G176" s="43" t="s">
        <v>98</v>
      </c>
      <c r="H176" s="43" t="s">
        <v>99</v>
      </c>
      <c r="I176" s="48" t="s">
        <v>161</v>
      </c>
      <c r="J176" s="49" t="s">
        <v>162</v>
      </c>
      <c r="K176" s="50" t="s">
        <v>128</v>
      </c>
      <c r="L176" s="51" t="s">
        <v>111</v>
      </c>
      <c r="M176" s="32" t="s">
        <v>276</v>
      </c>
      <c r="N176" s="32" t="s">
        <v>129</v>
      </c>
      <c r="O176" s="52" t="s">
        <v>147</v>
      </c>
    </row>
    <row r="177" spans="1:15" ht="12.75">
      <c r="A177" s="64">
        <v>430000</v>
      </c>
      <c r="B177" s="65" t="s">
        <v>140</v>
      </c>
      <c r="C177" s="54">
        <f>C178+C180+C182</f>
        <v>0</v>
      </c>
      <c r="D177" s="28">
        <f aca="true" t="shared" si="51" ref="D177:L177">D178+D180+D182</f>
        <v>0</v>
      </c>
      <c r="E177" s="28">
        <f t="shared" si="51"/>
        <v>0</v>
      </c>
      <c r="F177" s="28">
        <f t="shared" si="51"/>
        <v>0</v>
      </c>
      <c r="G177" s="28">
        <f t="shared" si="51"/>
        <v>0</v>
      </c>
      <c r="H177" s="28">
        <f t="shared" si="51"/>
        <v>0</v>
      </c>
      <c r="I177" s="28">
        <f t="shared" si="51"/>
        <v>0</v>
      </c>
      <c r="J177" s="28">
        <f t="shared" si="51"/>
        <v>0</v>
      </c>
      <c r="K177" s="28">
        <f t="shared" si="51"/>
        <v>0</v>
      </c>
      <c r="L177" s="29">
        <f t="shared" si="51"/>
        <v>0</v>
      </c>
      <c r="M177" s="29">
        <f>M178+M180+M182</f>
        <v>0</v>
      </c>
      <c r="N177" s="29">
        <v>0</v>
      </c>
      <c r="O177" s="89">
        <f>O178+O180+O182</f>
        <v>0</v>
      </c>
    </row>
    <row r="178" spans="1:15" ht="12.75">
      <c r="A178" s="13"/>
      <c r="B178" s="33" t="s">
        <v>39</v>
      </c>
      <c r="C178" s="36">
        <f>SUM(C175)</f>
        <v>0</v>
      </c>
      <c r="D178" s="10">
        <f aca="true" t="shared" si="52" ref="D178:L178">SUM(D175)</f>
        <v>0</v>
      </c>
      <c r="E178" s="10">
        <f t="shared" si="52"/>
        <v>0</v>
      </c>
      <c r="F178" s="10">
        <f t="shared" si="52"/>
        <v>0</v>
      </c>
      <c r="G178" s="10">
        <f t="shared" si="52"/>
        <v>0</v>
      </c>
      <c r="H178" s="10">
        <f t="shared" si="52"/>
        <v>0</v>
      </c>
      <c r="I178" s="10">
        <f t="shared" si="52"/>
        <v>0</v>
      </c>
      <c r="J178" s="10"/>
      <c r="K178" s="10">
        <f t="shared" si="52"/>
        <v>0</v>
      </c>
      <c r="L178" s="11">
        <f t="shared" si="52"/>
        <v>0</v>
      </c>
      <c r="M178" s="15"/>
      <c r="N178" s="4"/>
      <c r="O178" s="35">
        <f t="shared" si="45"/>
        <v>0</v>
      </c>
    </row>
    <row r="179" spans="1:15" ht="12.75" hidden="1">
      <c r="A179" s="31"/>
      <c r="B179" s="58" t="s">
        <v>40</v>
      </c>
      <c r="C179" s="38">
        <v>0</v>
      </c>
      <c r="D179" s="16"/>
      <c r="E179" s="16"/>
      <c r="F179" s="16"/>
      <c r="G179" s="16"/>
      <c r="H179" s="16"/>
      <c r="I179" s="17"/>
      <c r="J179" s="17"/>
      <c r="K179" s="17"/>
      <c r="L179" s="17"/>
      <c r="M179" s="15"/>
      <c r="N179" s="4"/>
      <c r="O179" s="35">
        <f t="shared" si="45"/>
        <v>0</v>
      </c>
    </row>
    <row r="180" spans="1:15" ht="12.75">
      <c r="A180" s="13"/>
      <c r="B180" s="33" t="s">
        <v>40</v>
      </c>
      <c r="C180" s="36">
        <f>SUM(C179)</f>
        <v>0</v>
      </c>
      <c r="D180" s="10">
        <f aca="true" t="shared" si="53" ref="D180:L180">SUM(D179)</f>
        <v>0</v>
      </c>
      <c r="E180" s="10">
        <f t="shared" si="53"/>
        <v>0</v>
      </c>
      <c r="F180" s="10">
        <f t="shared" si="53"/>
        <v>0</v>
      </c>
      <c r="G180" s="10">
        <f t="shared" si="53"/>
        <v>0</v>
      </c>
      <c r="H180" s="10">
        <f t="shared" si="53"/>
        <v>0</v>
      </c>
      <c r="I180" s="10">
        <f t="shared" si="53"/>
        <v>0</v>
      </c>
      <c r="J180" s="10"/>
      <c r="K180" s="10">
        <f t="shared" si="53"/>
        <v>0</v>
      </c>
      <c r="L180" s="11">
        <f t="shared" si="53"/>
        <v>0</v>
      </c>
      <c r="M180" s="15"/>
      <c r="N180" s="4"/>
      <c r="O180" s="35">
        <f t="shared" si="45"/>
        <v>0</v>
      </c>
    </row>
    <row r="181" spans="1:15" ht="12.75" hidden="1">
      <c r="A181" s="21"/>
      <c r="B181" s="76" t="s">
        <v>114</v>
      </c>
      <c r="C181" s="38">
        <v>0</v>
      </c>
      <c r="D181" s="10"/>
      <c r="E181" s="10"/>
      <c r="F181" s="10"/>
      <c r="G181" s="16"/>
      <c r="H181" s="10"/>
      <c r="I181" s="11"/>
      <c r="J181" s="11"/>
      <c r="K181" s="11"/>
      <c r="L181" s="17"/>
      <c r="M181" s="15"/>
      <c r="N181" s="4"/>
      <c r="O181" s="35">
        <f t="shared" si="45"/>
        <v>0</v>
      </c>
    </row>
    <row r="182" spans="1:15" ht="12.75">
      <c r="A182" s="13"/>
      <c r="B182" s="33" t="s">
        <v>114</v>
      </c>
      <c r="C182" s="36">
        <f>SUM(C181)</f>
        <v>0</v>
      </c>
      <c r="D182" s="10">
        <f aca="true" t="shared" si="54" ref="D182:L182">SUM(D181)</f>
        <v>0</v>
      </c>
      <c r="E182" s="10">
        <f t="shared" si="54"/>
        <v>0</v>
      </c>
      <c r="F182" s="10">
        <f t="shared" si="54"/>
        <v>0</v>
      </c>
      <c r="G182" s="10">
        <f t="shared" si="54"/>
        <v>0</v>
      </c>
      <c r="H182" s="10">
        <f t="shared" si="54"/>
        <v>0</v>
      </c>
      <c r="I182" s="10">
        <f t="shared" si="54"/>
        <v>0</v>
      </c>
      <c r="J182" s="10"/>
      <c r="K182" s="10">
        <f t="shared" si="54"/>
        <v>0</v>
      </c>
      <c r="L182" s="11">
        <f t="shared" si="54"/>
        <v>0</v>
      </c>
      <c r="M182" s="15"/>
      <c r="N182" s="4"/>
      <c r="O182" s="35">
        <f t="shared" si="45"/>
        <v>0</v>
      </c>
    </row>
    <row r="183" spans="1:15" ht="23.25" thickBot="1">
      <c r="A183" s="64">
        <v>440000</v>
      </c>
      <c r="B183" s="65" t="s">
        <v>141</v>
      </c>
      <c r="C183" s="36">
        <f>C185</f>
        <v>4555.7</v>
      </c>
      <c r="D183" s="10">
        <f aca="true" t="shared" si="55" ref="D183:O183">D185</f>
        <v>0</v>
      </c>
      <c r="E183" s="10">
        <f t="shared" si="55"/>
        <v>0</v>
      </c>
      <c r="F183" s="10">
        <f t="shared" si="55"/>
        <v>0</v>
      </c>
      <c r="G183" s="10">
        <f t="shared" si="55"/>
        <v>4555.7</v>
      </c>
      <c r="H183" s="10">
        <f t="shared" si="55"/>
        <v>0</v>
      </c>
      <c r="I183" s="10">
        <f t="shared" si="55"/>
        <v>0</v>
      </c>
      <c r="J183" s="10">
        <f t="shared" si="55"/>
        <v>0</v>
      </c>
      <c r="K183" s="10">
        <f t="shared" si="55"/>
        <v>0</v>
      </c>
      <c r="L183" s="11">
        <f t="shared" si="55"/>
        <v>0</v>
      </c>
      <c r="M183" s="11">
        <v>20000</v>
      </c>
      <c r="N183" s="4">
        <f>C183*100/M183</f>
        <v>22.7785</v>
      </c>
      <c r="O183" s="37">
        <f t="shared" si="55"/>
        <v>0.0016902346331107707</v>
      </c>
    </row>
    <row r="184" spans="1:15" ht="13.5" hidden="1" thickBot="1">
      <c r="A184" s="31">
        <v>444211</v>
      </c>
      <c r="B184" s="58" t="s">
        <v>41</v>
      </c>
      <c r="C184" s="38">
        <v>4555.7</v>
      </c>
      <c r="D184" s="16"/>
      <c r="E184" s="16"/>
      <c r="F184" s="16"/>
      <c r="G184" s="16">
        <v>4555.7</v>
      </c>
      <c r="H184" s="16"/>
      <c r="I184" s="17"/>
      <c r="J184" s="17"/>
      <c r="K184" s="17"/>
      <c r="L184" s="17"/>
      <c r="M184" s="15"/>
      <c r="N184" s="4" t="e">
        <f>C184*100/M184</f>
        <v>#DIV/0!</v>
      </c>
      <c r="O184" s="35">
        <f t="shared" si="45"/>
        <v>0.0016902346331107707</v>
      </c>
    </row>
    <row r="185" spans="1:15" ht="13.5" hidden="1" thickBot="1">
      <c r="A185" s="13">
        <v>4442</v>
      </c>
      <c r="B185" s="33" t="s">
        <v>41</v>
      </c>
      <c r="C185" s="36">
        <f>SUM(C184)</f>
        <v>4555.7</v>
      </c>
      <c r="D185" s="10">
        <f aca="true" t="shared" si="56" ref="D185:L185">SUM(D184)</f>
        <v>0</v>
      </c>
      <c r="E185" s="10">
        <f>SUM(E184)</f>
        <v>0</v>
      </c>
      <c r="F185" s="10">
        <f t="shared" si="56"/>
        <v>0</v>
      </c>
      <c r="G185" s="10">
        <f t="shared" si="56"/>
        <v>4555.7</v>
      </c>
      <c r="H185" s="10">
        <f t="shared" si="56"/>
        <v>0</v>
      </c>
      <c r="I185" s="10">
        <f t="shared" si="56"/>
        <v>0</v>
      </c>
      <c r="J185" s="10"/>
      <c r="K185" s="10">
        <f t="shared" si="56"/>
        <v>0</v>
      </c>
      <c r="L185" s="11">
        <f t="shared" si="56"/>
        <v>0</v>
      </c>
      <c r="M185" s="15"/>
      <c r="N185" s="4" t="e">
        <f>C185*100/M185</f>
        <v>#DIV/0!</v>
      </c>
      <c r="O185" s="35">
        <f t="shared" si="45"/>
        <v>0.0016902346331107707</v>
      </c>
    </row>
    <row r="186" spans="1:15" ht="34.5" thickBot="1">
      <c r="A186" s="90" t="s">
        <v>158</v>
      </c>
      <c r="B186" s="91" t="s">
        <v>142</v>
      </c>
      <c r="C186" s="92">
        <f>C187+C197+C200</f>
        <v>170654.02000000002</v>
      </c>
      <c r="D186" s="93">
        <f aca="true" t="shared" si="57" ref="D186:L186">D187+D197+D200</f>
        <v>81878</v>
      </c>
      <c r="E186" s="93">
        <f t="shared" si="57"/>
        <v>0</v>
      </c>
      <c r="F186" s="93">
        <f t="shared" si="57"/>
        <v>0</v>
      </c>
      <c r="G186" s="93">
        <f t="shared" si="57"/>
        <v>88776.02</v>
      </c>
      <c r="H186" s="93">
        <f t="shared" si="57"/>
        <v>0</v>
      </c>
      <c r="I186" s="93">
        <f t="shared" si="57"/>
        <v>0</v>
      </c>
      <c r="J186" s="93">
        <f t="shared" si="57"/>
        <v>0</v>
      </c>
      <c r="K186" s="93">
        <f t="shared" si="57"/>
        <v>0</v>
      </c>
      <c r="L186" s="94">
        <f t="shared" si="57"/>
        <v>0</v>
      </c>
      <c r="M186" s="94">
        <f>M187+M197+M200</f>
        <v>712000</v>
      </c>
      <c r="N186" s="4">
        <f>C186*100/M186</f>
        <v>23.968261235955055</v>
      </c>
      <c r="O186" s="42">
        <f>O187+O197+O200</f>
        <v>0.06331526107592206</v>
      </c>
    </row>
    <row r="187" spans="1:15" ht="12.75">
      <c r="A187" s="95">
        <v>482000</v>
      </c>
      <c r="B187" s="96" t="s">
        <v>155</v>
      </c>
      <c r="C187" s="97">
        <f>C191+C194+C196</f>
        <v>170654.02000000002</v>
      </c>
      <c r="D187" s="98">
        <f aca="true" t="shared" si="58" ref="D187:O187">D191+D194+D196</f>
        <v>81878</v>
      </c>
      <c r="E187" s="99">
        <f t="shared" si="58"/>
        <v>0</v>
      </c>
      <c r="F187" s="99">
        <f t="shared" si="58"/>
        <v>0</v>
      </c>
      <c r="G187" s="98">
        <f t="shared" si="58"/>
        <v>88776.02</v>
      </c>
      <c r="H187" s="99">
        <f t="shared" si="58"/>
        <v>0</v>
      </c>
      <c r="I187" s="99">
        <f t="shared" si="58"/>
        <v>0</v>
      </c>
      <c r="J187" s="99">
        <f t="shared" si="58"/>
        <v>0</v>
      </c>
      <c r="K187" s="99">
        <f t="shared" si="58"/>
        <v>0</v>
      </c>
      <c r="L187" s="100">
        <f t="shared" si="58"/>
        <v>0</v>
      </c>
      <c r="M187" s="100">
        <f t="shared" si="58"/>
        <v>362000</v>
      </c>
      <c r="N187" s="100"/>
      <c r="O187" s="101">
        <f t="shared" si="58"/>
        <v>0.06331526107592206</v>
      </c>
    </row>
    <row r="188" spans="1:15" ht="12.75" hidden="1">
      <c r="A188" s="21">
        <v>482111</v>
      </c>
      <c r="B188" s="76" t="s">
        <v>215</v>
      </c>
      <c r="C188" s="77"/>
      <c r="D188" s="78"/>
      <c r="E188" s="78"/>
      <c r="F188" s="78"/>
      <c r="G188" s="78"/>
      <c r="H188" s="78"/>
      <c r="I188" s="79"/>
      <c r="J188" s="79"/>
      <c r="K188" s="79"/>
      <c r="L188" s="79"/>
      <c r="M188" s="15"/>
      <c r="N188" s="4"/>
      <c r="O188" s="35">
        <f t="shared" si="45"/>
        <v>0</v>
      </c>
    </row>
    <row r="189" spans="1:15" ht="12.75" hidden="1">
      <c r="A189" s="21">
        <v>482131</v>
      </c>
      <c r="B189" s="76" t="s">
        <v>42</v>
      </c>
      <c r="C189" s="77">
        <v>81878</v>
      </c>
      <c r="D189" s="78">
        <v>81878</v>
      </c>
      <c r="E189" s="78"/>
      <c r="F189" s="78"/>
      <c r="G189" s="78"/>
      <c r="H189" s="78"/>
      <c r="I189" s="79"/>
      <c r="J189" s="79"/>
      <c r="K189" s="79"/>
      <c r="L189" s="79"/>
      <c r="M189" s="15"/>
      <c r="N189" s="4"/>
      <c r="O189" s="35">
        <f t="shared" si="45"/>
        <v>0.030377994883298655</v>
      </c>
    </row>
    <row r="190" spans="1:15" ht="12.75" hidden="1">
      <c r="A190" s="31">
        <v>482191</v>
      </c>
      <c r="B190" s="58" t="s">
        <v>43</v>
      </c>
      <c r="C190" s="38"/>
      <c r="D190" s="16"/>
      <c r="E190" s="16"/>
      <c r="F190" s="16"/>
      <c r="G190" s="16"/>
      <c r="H190" s="16"/>
      <c r="I190" s="17"/>
      <c r="J190" s="17"/>
      <c r="K190" s="17"/>
      <c r="L190" s="17"/>
      <c r="M190" s="15"/>
      <c r="N190" s="4"/>
      <c r="O190" s="35">
        <f t="shared" si="45"/>
        <v>0</v>
      </c>
    </row>
    <row r="191" spans="1:15" ht="12.75">
      <c r="A191" s="13">
        <v>482100</v>
      </c>
      <c r="B191" s="33" t="s">
        <v>43</v>
      </c>
      <c r="C191" s="36">
        <f>SUM(C188:C190)</f>
        <v>81878</v>
      </c>
      <c r="D191" s="10">
        <f aca="true" t="shared" si="59" ref="D191:L191">SUM(D188:D190)</f>
        <v>81878</v>
      </c>
      <c r="E191" s="10">
        <f t="shared" si="59"/>
        <v>0</v>
      </c>
      <c r="F191" s="10">
        <f t="shared" si="59"/>
        <v>0</v>
      </c>
      <c r="G191" s="10">
        <f t="shared" si="59"/>
        <v>0</v>
      </c>
      <c r="H191" s="10">
        <f t="shared" si="59"/>
        <v>0</v>
      </c>
      <c r="I191" s="10">
        <f t="shared" si="59"/>
        <v>0</v>
      </c>
      <c r="J191" s="10"/>
      <c r="K191" s="10">
        <f t="shared" si="59"/>
        <v>0</v>
      </c>
      <c r="L191" s="11">
        <f t="shared" si="59"/>
        <v>0</v>
      </c>
      <c r="M191" s="15">
        <v>180000</v>
      </c>
      <c r="N191" s="4"/>
      <c r="O191" s="35">
        <f t="shared" si="45"/>
        <v>0.030377994883298655</v>
      </c>
    </row>
    <row r="192" spans="1:15" ht="12.75">
      <c r="A192" s="31">
        <v>482211</v>
      </c>
      <c r="B192" s="58" t="s">
        <v>44</v>
      </c>
      <c r="C192" s="38">
        <v>10795.02</v>
      </c>
      <c r="D192" s="16"/>
      <c r="E192" s="16"/>
      <c r="F192" s="16"/>
      <c r="G192" s="16">
        <v>10795.02</v>
      </c>
      <c r="H192" s="16"/>
      <c r="I192" s="17"/>
      <c r="J192" s="17"/>
      <c r="K192" s="17"/>
      <c r="L192" s="17"/>
      <c r="M192" s="15"/>
      <c r="N192" s="4"/>
      <c r="O192" s="35">
        <f t="shared" si="45"/>
        <v>0.004005118130940016</v>
      </c>
    </row>
    <row r="193" spans="1:15" ht="12.75">
      <c r="A193" s="31">
        <v>482251</v>
      </c>
      <c r="B193" s="58" t="s">
        <v>45</v>
      </c>
      <c r="C193" s="38">
        <v>61981</v>
      </c>
      <c r="D193" s="16"/>
      <c r="E193" s="16"/>
      <c r="F193" s="16"/>
      <c r="G193" s="16">
        <v>61981</v>
      </c>
      <c r="H193" s="16"/>
      <c r="I193" s="17"/>
      <c r="J193" s="17"/>
      <c r="K193" s="17"/>
      <c r="L193" s="17"/>
      <c r="M193" s="15"/>
      <c r="N193" s="4"/>
      <c r="O193" s="35">
        <f t="shared" si="45"/>
        <v>0.02299590245074054</v>
      </c>
    </row>
    <row r="194" spans="1:15" ht="12.75">
      <c r="A194" s="13">
        <v>482200</v>
      </c>
      <c r="B194" s="33" t="s">
        <v>46</v>
      </c>
      <c r="C194" s="36">
        <f>SUM(C192:C193)</f>
        <v>72776.02</v>
      </c>
      <c r="D194" s="10">
        <f aca="true" t="shared" si="60" ref="D194:L194">SUM(D192:D193)</f>
        <v>0</v>
      </c>
      <c r="E194" s="10">
        <f t="shared" si="60"/>
        <v>0</v>
      </c>
      <c r="F194" s="10">
        <f t="shared" si="60"/>
        <v>0</v>
      </c>
      <c r="G194" s="10">
        <f t="shared" si="60"/>
        <v>72776.02</v>
      </c>
      <c r="H194" s="10">
        <f t="shared" si="60"/>
        <v>0</v>
      </c>
      <c r="I194" s="10">
        <f t="shared" si="60"/>
        <v>0</v>
      </c>
      <c r="J194" s="10"/>
      <c r="K194" s="10">
        <f t="shared" si="60"/>
        <v>0</v>
      </c>
      <c r="L194" s="11">
        <f t="shared" si="60"/>
        <v>0</v>
      </c>
      <c r="M194" s="15">
        <v>150000</v>
      </c>
      <c r="N194" s="4"/>
      <c r="O194" s="35">
        <f t="shared" si="45"/>
        <v>0.027001020581680555</v>
      </c>
    </row>
    <row r="195" spans="1:15" ht="12.75">
      <c r="A195" s="21">
        <v>482311</v>
      </c>
      <c r="B195" s="102" t="s">
        <v>119</v>
      </c>
      <c r="C195" s="83">
        <v>16000</v>
      </c>
      <c r="D195" s="84"/>
      <c r="E195" s="84"/>
      <c r="F195" s="84"/>
      <c r="G195" s="84">
        <v>16000</v>
      </c>
      <c r="H195" s="84"/>
      <c r="I195" s="85"/>
      <c r="J195" s="85"/>
      <c r="K195" s="17"/>
      <c r="L195" s="17"/>
      <c r="M195" s="15"/>
      <c r="N195" s="4"/>
      <c r="O195" s="35">
        <f t="shared" si="45"/>
        <v>0.005936245610942848</v>
      </c>
    </row>
    <row r="196" spans="1:15" ht="12.75">
      <c r="A196" s="13">
        <v>482300</v>
      </c>
      <c r="B196" s="103" t="s">
        <v>120</v>
      </c>
      <c r="C196" s="104">
        <f>SUM(C195)</f>
        <v>16000</v>
      </c>
      <c r="D196" s="105">
        <f aca="true" t="shared" si="61" ref="D196:L196">SUM(D195)</f>
        <v>0</v>
      </c>
      <c r="E196" s="105">
        <f t="shared" si="61"/>
        <v>0</v>
      </c>
      <c r="F196" s="105">
        <f t="shared" si="61"/>
        <v>0</v>
      </c>
      <c r="G196" s="105">
        <f t="shared" si="61"/>
        <v>16000</v>
      </c>
      <c r="H196" s="105">
        <f t="shared" si="61"/>
        <v>0</v>
      </c>
      <c r="I196" s="105">
        <f t="shared" si="61"/>
        <v>0</v>
      </c>
      <c r="J196" s="105"/>
      <c r="K196" s="105">
        <f t="shared" si="61"/>
        <v>0</v>
      </c>
      <c r="L196" s="106">
        <f t="shared" si="61"/>
        <v>0</v>
      </c>
      <c r="M196" s="15">
        <v>32000</v>
      </c>
      <c r="N196" s="4"/>
      <c r="O196" s="35">
        <f t="shared" si="45"/>
        <v>0.005936245610942848</v>
      </c>
    </row>
    <row r="197" spans="1:15" ht="22.5">
      <c r="A197" s="5">
        <v>483000</v>
      </c>
      <c r="B197" s="80" t="s">
        <v>96</v>
      </c>
      <c r="C197" s="104">
        <f>C199</f>
        <v>0</v>
      </c>
      <c r="D197" s="105">
        <f aca="true" t="shared" si="62" ref="D197:O197">D199</f>
        <v>0</v>
      </c>
      <c r="E197" s="105">
        <f t="shared" si="62"/>
        <v>0</v>
      </c>
      <c r="F197" s="105">
        <f t="shared" si="62"/>
        <v>0</v>
      </c>
      <c r="G197" s="105">
        <f t="shared" si="62"/>
        <v>0</v>
      </c>
      <c r="H197" s="105">
        <f t="shared" si="62"/>
        <v>0</v>
      </c>
      <c r="I197" s="105">
        <f t="shared" si="62"/>
        <v>0</v>
      </c>
      <c r="J197" s="105">
        <f t="shared" si="62"/>
        <v>0</v>
      </c>
      <c r="K197" s="105">
        <f t="shared" si="62"/>
        <v>0</v>
      </c>
      <c r="L197" s="106">
        <f t="shared" si="62"/>
        <v>0</v>
      </c>
      <c r="M197" s="106">
        <f t="shared" si="62"/>
        <v>350000</v>
      </c>
      <c r="N197" s="106"/>
      <c r="O197" s="107">
        <f t="shared" si="62"/>
        <v>0</v>
      </c>
    </row>
    <row r="198" spans="1:15" ht="12.75" hidden="1">
      <c r="A198" s="21">
        <v>483111</v>
      </c>
      <c r="B198" s="102" t="s">
        <v>96</v>
      </c>
      <c r="C198" s="83"/>
      <c r="D198" s="84"/>
      <c r="E198" s="84"/>
      <c r="F198" s="84"/>
      <c r="G198" s="84"/>
      <c r="H198" s="84"/>
      <c r="I198" s="85"/>
      <c r="J198" s="85"/>
      <c r="K198" s="17"/>
      <c r="L198" s="17"/>
      <c r="M198" s="15"/>
      <c r="N198" s="4"/>
      <c r="O198" s="35">
        <f t="shared" si="45"/>
        <v>0</v>
      </c>
    </row>
    <row r="199" spans="1:15" ht="12.75">
      <c r="A199" s="108">
        <v>483100</v>
      </c>
      <c r="B199" s="103" t="s">
        <v>96</v>
      </c>
      <c r="C199" s="104">
        <f>SUM(C198)</f>
        <v>0</v>
      </c>
      <c r="D199" s="105">
        <f aca="true" t="shared" si="63" ref="D199:L199">SUM(D198)</f>
        <v>0</v>
      </c>
      <c r="E199" s="105">
        <f t="shared" si="63"/>
        <v>0</v>
      </c>
      <c r="F199" s="105">
        <f t="shared" si="63"/>
        <v>0</v>
      </c>
      <c r="G199" s="105">
        <f t="shared" si="63"/>
        <v>0</v>
      </c>
      <c r="H199" s="105">
        <f t="shared" si="63"/>
        <v>0</v>
      </c>
      <c r="I199" s="105">
        <f t="shared" si="63"/>
        <v>0</v>
      </c>
      <c r="J199" s="105"/>
      <c r="K199" s="105">
        <f t="shared" si="63"/>
        <v>0</v>
      </c>
      <c r="L199" s="106">
        <f t="shared" si="63"/>
        <v>0</v>
      </c>
      <c r="M199" s="15">
        <v>350000</v>
      </c>
      <c r="N199" s="4"/>
      <c r="O199" s="35">
        <f t="shared" si="45"/>
        <v>0</v>
      </c>
    </row>
    <row r="200" spans="1:15" ht="12.75">
      <c r="A200" s="5">
        <v>485000</v>
      </c>
      <c r="B200" s="109" t="s">
        <v>154</v>
      </c>
      <c r="C200" s="104">
        <f>C202</f>
        <v>0</v>
      </c>
      <c r="D200" s="105">
        <f aca="true" t="shared" si="64" ref="D200:O200">D202</f>
        <v>0</v>
      </c>
      <c r="E200" s="105">
        <f t="shared" si="64"/>
        <v>0</v>
      </c>
      <c r="F200" s="105">
        <f t="shared" si="64"/>
        <v>0</v>
      </c>
      <c r="G200" s="105">
        <f t="shared" si="64"/>
        <v>0</v>
      </c>
      <c r="H200" s="105">
        <f t="shared" si="64"/>
        <v>0</v>
      </c>
      <c r="I200" s="105">
        <f t="shared" si="64"/>
        <v>0</v>
      </c>
      <c r="J200" s="105">
        <f t="shared" si="64"/>
        <v>0</v>
      </c>
      <c r="K200" s="105">
        <f t="shared" si="64"/>
        <v>0</v>
      </c>
      <c r="L200" s="106">
        <f t="shared" si="64"/>
        <v>0</v>
      </c>
      <c r="M200" s="106">
        <f t="shared" si="64"/>
        <v>0</v>
      </c>
      <c r="N200" s="106"/>
      <c r="O200" s="107">
        <f t="shared" si="64"/>
        <v>0</v>
      </c>
    </row>
    <row r="201" spans="1:15" ht="12.75" hidden="1">
      <c r="A201" s="21">
        <v>485119</v>
      </c>
      <c r="B201" s="76" t="s">
        <v>127</v>
      </c>
      <c r="C201" s="38"/>
      <c r="D201" s="16"/>
      <c r="E201" s="16"/>
      <c r="F201" s="16"/>
      <c r="G201" s="16"/>
      <c r="H201" s="16"/>
      <c r="I201" s="16"/>
      <c r="J201" s="16"/>
      <c r="K201" s="16"/>
      <c r="L201" s="17"/>
      <c r="M201" s="15"/>
      <c r="N201" s="4"/>
      <c r="O201" s="35">
        <f t="shared" si="45"/>
        <v>0</v>
      </c>
    </row>
    <row r="202" spans="1:15" ht="12.75">
      <c r="A202" s="13">
        <v>485100</v>
      </c>
      <c r="B202" s="33" t="s">
        <v>127</v>
      </c>
      <c r="C202" s="36">
        <f>SUM(C201)</f>
        <v>0</v>
      </c>
      <c r="D202" s="10">
        <f aca="true" t="shared" si="65" ref="D202:L202">SUM(D201)</f>
        <v>0</v>
      </c>
      <c r="E202" s="10">
        <f t="shared" si="65"/>
        <v>0</v>
      </c>
      <c r="F202" s="10">
        <f t="shared" si="65"/>
        <v>0</v>
      </c>
      <c r="G202" s="10">
        <f t="shared" si="65"/>
        <v>0</v>
      </c>
      <c r="H202" s="10">
        <f t="shared" si="65"/>
        <v>0</v>
      </c>
      <c r="I202" s="10">
        <f t="shared" si="65"/>
        <v>0</v>
      </c>
      <c r="J202" s="10"/>
      <c r="K202" s="10">
        <f t="shared" si="65"/>
        <v>0</v>
      </c>
      <c r="L202" s="11">
        <f t="shared" si="65"/>
        <v>0</v>
      </c>
      <c r="M202" s="15">
        <v>0</v>
      </c>
      <c r="N202" s="4"/>
      <c r="O202" s="35">
        <f t="shared" si="45"/>
        <v>0</v>
      </c>
    </row>
    <row r="203" spans="1:15" ht="13.5" thickBot="1">
      <c r="A203" s="31"/>
      <c r="B203" s="13" t="s">
        <v>216</v>
      </c>
      <c r="C203" s="110">
        <f>C22+C25+C26+C38+C41+C42+C70+C79+C104+C114+C139+C177+C183+C186</f>
        <v>269530626.73999995</v>
      </c>
      <c r="D203" s="111">
        <f>D22+D25+D26+D38+D41+D42+D70+D79+D104+D114+D139+D177+D183+D186</f>
        <v>226037244.75999996</v>
      </c>
      <c r="E203" s="111">
        <f>E22+E25+E26+E38+E41+E42+E70+E79+E104+E114+E139+E177+E183+E186</f>
        <v>2690660</v>
      </c>
      <c r="F203" s="111">
        <f>F22+F25+F26+F38+F41+F42+F70+F79+F104+F114+F139+F177+F183+F186</f>
        <v>24000</v>
      </c>
      <c r="G203" s="111">
        <f aca="true" t="shared" si="66" ref="G203:L203">G202+G199+G196+G194+G191+G185+G182+G180+G178+G174+G170+G154+G153+G151+G146+G144+G138+G123+G113+G110+G108+G103+G101+G99+G97+G93+G88+G82+G78+G74+G69+G66+G61+G54+G48+G45+G41+G38+G36+G33+G29+G25+G21+G19+G17+G14</f>
        <v>13548053.030000001</v>
      </c>
      <c r="H203" s="111">
        <f t="shared" si="66"/>
        <v>497106.29</v>
      </c>
      <c r="I203" s="111">
        <f t="shared" si="66"/>
        <v>3.23</v>
      </c>
      <c r="J203" s="111">
        <f t="shared" si="66"/>
        <v>23995788.169999998</v>
      </c>
      <c r="K203" s="111">
        <f t="shared" si="66"/>
        <v>19095.6</v>
      </c>
      <c r="L203" s="111">
        <f t="shared" si="66"/>
        <v>2718675.6599999997</v>
      </c>
      <c r="M203" s="111">
        <f>M22+M25+M26+M38+M41+M42+M70+M79+M104+M114+M139+M177+M183+M186</f>
        <v>581009788.1800001</v>
      </c>
      <c r="N203" s="40">
        <f>C203*100/M203</f>
        <v>46.39003201379765</v>
      </c>
      <c r="O203" s="41">
        <f>C203*100/269530626.74</f>
        <v>99.99999999999999</v>
      </c>
    </row>
    <row r="204" spans="1:15" ht="12.75">
      <c r="A204" s="86"/>
      <c r="B204" s="86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>
        <v>0</v>
      </c>
      <c r="M204" s="113"/>
      <c r="N204" s="114"/>
      <c r="O204" s="114"/>
    </row>
    <row r="205" spans="1:15" ht="12.75">
      <c r="A205" s="86"/>
      <c r="B205" s="115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2.75">
      <c r="A206" s="86"/>
      <c r="B206" s="8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7"/>
      <c r="M206" s="113"/>
      <c r="N206" s="114"/>
      <c r="O206" s="114"/>
    </row>
    <row r="207" spans="1:15" ht="12.75">
      <c r="A207" s="86"/>
      <c r="B207" s="8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7"/>
      <c r="M207" s="113"/>
      <c r="N207" s="114"/>
      <c r="O207" s="114"/>
    </row>
    <row r="208" spans="1:15" ht="12.75">
      <c r="A208" s="86"/>
      <c r="B208" s="8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7"/>
      <c r="M208" s="113"/>
      <c r="N208" s="114"/>
      <c r="O208" s="114"/>
    </row>
    <row r="209" spans="1:15" ht="12.75">
      <c r="A209" s="86"/>
      <c r="B209" s="8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7"/>
      <c r="M209" s="113"/>
      <c r="N209" s="114"/>
      <c r="O209" s="114"/>
    </row>
    <row r="210" spans="1:15" ht="13.5" thickBot="1">
      <c r="A210" s="118" t="s">
        <v>133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7"/>
      <c r="M210" s="113"/>
      <c r="N210" s="114"/>
      <c r="O210" s="114"/>
    </row>
    <row r="211" spans="1:15" ht="45.75" thickBot="1">
      <c r="A211" s="119" t="s">
        <v>0</v>
      </c>
      <c r="B211" s="120" t="s">
        <v>1</v>
      </c>
      <c r="C211" s="121" t="s">
        <v>2</v>
      </c>
      <c r="D211" s="122" t="s">
        <v>159</v>
      </c>
      <c r="E211" s="123" t="s">
        <v>217</v>
      </c>
      <c r="F211" s="47" t="s">
        <v>160</v>
      </c>
      <c r="G211" s="124" t="s">
        <v>218</v>
      </c>
      <c r="H211" s="124" t="s">
        <v>219</v>
      </c>
      <c r="I211" s="66" t="s">
        <v>220</v>
      </c>
      <c r="J211" s="49" t="s">
        <v>162</v>
      </c>
      <c r="K211" s="125" t="s">
        <v>128</v>
      </c>
      <c r="L211" s="51" t="s">
        <v>111</v>
      </c>
      <c r="M211" s="8" t="s">
        <v>276</v>
      </c>
      <c r="N211" s="8" t="s">
        <v>129</v>
      </c>
      <c r="O211" s="8" t="s">
        <v>147</v>
      </c>
    </row>
    <row r="212" spans="1:15" ht="23.25" hidden="1" thickBot="1">
      <c r="A212" s="126">
        <v>511322</v>
      </c>
      <c r="B212" s="127" t="s">
        <v>221</v>
      </c>
      <c r="C212" s="128">
        <v>0</v>
      </c>
      <c r="D212" s="129">
        <v>0</v>
      </c>
      <c r="E212" s="130">
        <v>0</v>
      </c>
      <c r="F212" s="130">
        <v>0</v>
      </c>
      <c r="G212" s="129">
        <v>0</v>
      </c>
      <c r="H212" s="131">
        <v>0</v>
      </c>
      <c r="I212" s="131">
        <v>0</v>
      </c>
      <c r="J212" s="131"/>
      <c r="K212" s="132">
        <v>0</v>
      </c>
      <c r="L212" s="17">
        <v>0</v>
      </c>
      <c r="M212" s="55"/>
      <c r="N212" s="56"/>
      <c r="O212" s="57"/>
    </row>
    <row r="213" spans="1:18" s="138" customFormat="1" ht="23.25" thickBot="1">
      <c r="A213" s="133">
        <v>511000</v>
      </c>
      <c r="B213" s="134" t="s">
        <v>222</v>
      </c>
      <c r="C213" s="135">
        <f>C214</f>
        <v>0</v>
      </c>
      <c r="D213" s="136">
        <f aca="true" t="shared" si="67" ref="D213:L213">D214</f>
        <v>0</v>
      </c>
      <c r="E213" s="136">
        <f t="shared" si="67"/>
        <v>0</v>
      </c>
      <c r="F213" s="136">
        <f t="shared" si="67"/>
        <v>0</v>
      </c>
      <c r="G213" s="136">
        <f t="shared" si="67"/>
        <v>0</v>
      </c>
      <c r="H213" s="136">
        <f t="shared" si="67"/>
        <v>0</v>
      </c>
      <c r="I213" s="136">
        <f t="shared" si="67"/>
        <v>0</v>
      </c>
      <c r="J213" s="136">
        <f t="shared" si="67"/>
        <v>0</v>
      </c>
      <c r="K213" s="136">
        <f t="shared" si="67"/>
        <v>0</v>
      </c>
      <c r="L213" s="136">
        <f t="shared" si="67"/>
        <v>0</v>
      </c>
      <c r="M213" s="63">
        <v>13000000</v>
      </c>
      <c r="N213" s="4">
        <f>C213*100/M213</f>
        <v>0</v>
      </c>
      <c r="O213" s="42">
        <f>C213*100/10209341.59</f>
        <v>0</v>
      </c>
      <c r="P213" s="9"/>
      <c r="Q213" s="137"/>
      <c r="R213" s="137"/>
    </row>
    <row r="214" spans="1:15" ht="13.5" thickBot="1">
      <c r="A214" s="139">
        <v>511300</v>
      </c>
      <c r="B214" s="140" t="s">
        <v>222</v>
      </c>
      <c r="C214" s="141">
        <f>SUM(C212)</f>
        <v>0</v>
      </c>
      <c r="D214" s="142"/>
      <c r="E214" s="143"/>
      <c r="F214" s="143"/>
      <c r="G214" s="142"/>
      <c r="H214" s="144"/>
      <c r="I214" s="144"/>
      <c r="J214" s="144"/>
      <c r="K214" s="22"/>
      <c r="L214" s="79"/>
      <c r="M214" s="14"/>
      <c r="N214" s="4"/>
      <c r="O214" s="42">
        <f aca="true" t="shared" si="68" ref="O214:O245">C214*100/10209341.59</f>
        <v>0</v>
      </c>
    </row>
    <row r="215" spans="1:15" ht="13.5" thickBot="1">
      <c r="A215" s="145">
        <v>512000</v>
      </c>
      <c r="B215" s="140" t="s">
        <v>156</v>
      </c>
      <c r="C215" s="146">
        <f>C220+C230</f>
        <v>10209341.59</v>
      </c>
      <c r="D215" s="147">
        <f aca="true" t="shared" si="69" ref="D215:M215">D220+D230</f>
        <v>0</v>
      </c>
      <c r="E215" s="147">
        <f t="shared" si="69"/>
        <v>0</v>
      </c>
      <c r="F215" s="147">
        <f t="shared" si="69"/>
        <v>0</v>
      </c>
      <c r="G215" s="147">
        <f t="shared" si="69"/>
        <v>1052180</v>
      </c>
      <c r="H215" s="147">
        <f t="shared" si="69"/>
        <v>0</v>
      </c>
      <c r="I215" s="147">
        <f t="shared" si="69"/>
        <v>0</v>
      </c>
      <c r="J215" s="147">
        <f t="shared" si="69"/>
        <v>0</v>
      </c>
      <c r="K215" s="147">
        <f t="shared" si="69"/>
        <v>29900</v>
      </c>
      <c r="L215" s="147">
        <f t="shared" si="69"/>
        <v>9127261.59</v>
      </c>
      <c r="M215" s="148">
        <f t="shared" si="69"/>
        <v>12180000</v>
      </c>
      <c r="N215" s="4">
        <f>C215*100/M215</f>
        <v>83.82053850574712</v>
      </c>
      <c r="O215" s="42">
        <f t="shared" si="68"/>
        <v>100</v>
      </c>
    </row>
    <row r="216" spans="1:15" ht="13.5" thickBot="1">
      <c r="A216" s="145">
        <v>512100</v>
      </c>
      <c r="B216" s="149" t="s">
        <v>225</v>
      </c>
      <c r="C216" s="146">
        <f>C217+C218</f>
        <v>0</v>
      </c>
      <c r="D216" s="147">
        <f aca="true" t="shared" si="70" ref="D216:L216">D217+D218</f>
        <v>0</v>
      </c>
      <c r="E216" s="147">
        <f t="shared" si="70"/>
        <v>0</v>
      </c>
      <c r="F216" s="147">
        <f t="shared" si="70"/>
        <v>0</v>
      </c>
      <c r="G216" s="147">
        <f t="shared" si="70"/>
        <v>0</v>
      </c>
      <c r="H216" s="147">
        <f t="shared" si="70"/>
        <v>0</v>
      </c>
      <c r="I216" s="147">
        <f t="shared" si="70"/>
        <v>0</v>
      </c>
      <c r="J216" s="147">
        <f t="shared" si="70"/>
        <v>0</v>
      </c>
      <c r="K216" s="147">
        <f t="shared" si="70"/>
        <v>0</v>
      </c>
      <c r="L216" s="147">
        <f t="shared" si="70"/>
        <v>0</v>
      </c>
      <c r="M216" s="14"/>
      <c r="N216" s="4"/>
      <c r="O216" s="42">
        <f t="shared" si="68"/>
        <v>0</v>
      </c>
    </row>
    <row r="217" spans="1:15" ht="13.5" thickBot="1">
      <c r="A217" s="150">
        <v>512111</v>
      </c>
      <c r="B217" s="151" t="s">
        <v>223</v>
      </c>
      <c r="C217" s="152">
        <v>0</v>
      </c>
      <c r="D217" s="153"/>
      <c r="E217" s="19"/>
      <c r="F217" s="20"/>
      <c r="G217" s="29"/>
      <c r="H217" s="154"/>
      <c r="I217" s="155"/>
      <c r="J217" s="155"/>
      <c r="K217" s="16"/>
      <c r="L217" s="17"/>
      <c r="M217" s="14"/>
      <c r="N217" s="4"/>
      <c r="O217" s="42">
        <f t="shared" si="68"/>
        <v>0</v>
      </c>
    </row>
    <row r="218" spans="1:15" ht="13.5" thickBot="1">
      <c r="A218" s="150">
        <v>512113</v>
      </c>
      <c r="B218" s="151" t="s">
        <v>224</v>
      </c>
      <c r="C218" s="152">
        <v>0</v>
      </c>
      <c r="D218" s="153"/>
      <c r="E218" s="19"/>
      <c r="F218" s="20"/>
      <c r="G218" s="29"/>
      <c r="H218" s="154"/>
      <c r="I218" s="155"/>
      <c r="J218" s="155"/>
      <c r="K218" s="16"/>
      <c r="L218" s="17"/>
      <c r="M218" s="14"/>
      <c r="N218" s="4"/>
      <c r="O218" s="42">
        <f t="shared" si="68"/>
        <v>0</v>
      </c>
    </row>
    <row r="219" spans="1:15" ht="13.5" hidden="1" thickBot="1">
      <c r="A219" s="156"/>
      <c r="B219" s="149"/>
      <c r="C219" s="157"/>
      <c r="D219" s="158"/>
      <c r="E219" s="158"/>
      <c r="F219" s="158"/>
      <c r="G219" s="158"/>
      <c r="H219" s="158"/>
      <c r="I219" s="158"/>
      <c r="J219" s="158"/>
      <c r="K219" s="158"/>
      <c r="L219" s="159"/>
      <c r="M219" s="14"/>
      <c r="N219" s="4" t="e">
        <f>C219*100/M219</f>
        <v>#DIV/0!</v>
      </c>
      <c r="O219" s="42">
        <f t="shared" si="68"/>
        <v>0</v>
      </c>
    </row>
    <row r="220" spans="1:15" ht="13.5" thickBot="1">
      <c r="A220" s="13">
        <v>512200</v>
      </c>
      <c r="B220" s="33" t="s">
        <v>233</v>
      </c>
      <c r="C220" s="157">
        <f>C221+C222+C223+C224+C225+C226+C227+C228</f>
        <v>1082080</v>
      </c>
      <c r="D220" s="158">
        <f aca="true" t="shared" si="71" ref="D220:L220">D221+D222+D223+D224+D225+D226+D227+D228</f>
        <v>0</v>
      </c>
      <c r="E220" s="158">
        <f t="shared" si="71"/>
        <v>0</v>
      </c>
      <c r="F220" s="158">
        <f t="shared" si="71"/>
        <v>0</v>
      </c>
      <c r="G220" s="158">
        <f t="shared" si="71"/>
        <v>1052180</v>
      </c>
      <c r="H220" s="158">
        <f t="shared" si="71"/>
        <v>0</v>
      </c>
      <c r="I220" s="158">
        <f t="shared" si="71"/>
        <v>0</v>
      </c>
      <c r="J220" s="158">
        <f t="shared" si="71"/>
        <v>0</v>
      </c>
      <c r="K220" s="158">
        <f t="shared" si="71"/>
        <v>29900</v>
      </c>
      <c r="L220" s="158">
        <f t="shared" si="71"/>
        <v>0</v>
      </c>
      <c r="M220" s="14">
        <v>3000000</v>
      </c>
      <c r="N220" s="4">
        <f>C220*100/M220</f>
        <v>36.06933333333333</v>
      </c>
      <c r="O220" s="42">
        <f t="shared" si="68"/>
        <v>10.598920512757571</v>
      </c>
    </row>
    <row r="221" spans="1:15" ht="13.5" thickBot="1">
      <c r="A221" s="31">
        <v>512211</v>
      </c>
      <c r="B221" s="58" t="s">
        <v>226</v>
      </c>
      <c r="C221" s="38">
        <v>230160</v>
      </c>
      <c r="D221" s="16"/>
      <c r="E221" s="16"/>
      <c r="F221" s="17"/>
      <c r="G221" s="17">
        <v>230160</v>
      </c>
      <c r="H221" s="17"/>
      <c r="I221" s="17"/>
      <c r="J221" s="17"/>
      <c r="K221" s="16"/>
      <c r="L221" s="17"/>
      <c r="M221" s="14"/>
      <c r="N221" s="4"/>
      <c r="O221" s="42">
        <f t="shared" si="68"/>
        <v>2.2544059082658237</v>
      </c>
    </row>
    <row r="222" spans="1:15" ht="13.5" thickBot="1">
      <c r="A222" s="31">
        <v>512212</v>
      </c>
      <c r="B222" s="58" t="s">
        <v>90</v>
      </c>
      <c r="C222" s="38"/>
      <c r="D222" s="16"/>
      <c r="E222" s="16"/>
      <c r="F222" s="17"/>
      <c r="G222" s="17"/>
      <c r="H222" s="17"/>
      <c r="I222" s="17"/>
      <c r="J222" s="17"/>
      <c r="K222" s="16"/>
      <c r="L222" s="17"/>
      <c r="M222" s="14"/>
      <c r="N222" s="4"/>
      <c r="O222" s="42">
        <f t="shared" si="68"/>
        <v>0</v>
      </c>
    </row>
    <row r="223" spans="1:15" ht="13.5" thickBot="1">
      <c r="A223" s="31">
        <v>512221</v>
      </c>
      <c r="B223" s="58" t="s">
        <v>227</v>
      </c>
      <c r="C223" s="38">
        <v>837920</v>
      </c>
      <c r="D223" s="16"/>
      <c r="E223" s="16"/>
      <c r="F223" s="17"/>
      <c r="G223" s="17">
        <v>808020</v>
      </c>
      <c r="H223" s="17"/>
      <c r="I223" s="17"/>
      <c r="J223" s="17"/>
      <c r="K223" s="16">
        <v>29900</v>
      </c>
      <c r="L223" s="17"/>
      <c r="M223" s="14"/>
      <c r="N223" s="4"/>
      <c r="O223" s="42">
        <f t="shared" si="68"/>
        <v>8.207385291336893</v>
      </c>
    </row>
    <row r="224" spans="1:15" ht="13.5" thickBot="1">
      <c r="A224" s="81">
        <v>512223</v>
      </c>
      <c r="B224" s="82" t="s">
        <v>228</v>
      </c>
      <c r="C224" s="83"/>
      <c r="D224" s="84"/>
      <c r="E224" s="84"/>
      <c r="F224" s="85"/>
      <c r="G224" s="85"/>
      <c r="H224" s="17"/>
      <c r="I224" s="17"/>
      <c r="J224" s="17"/>
      <c r="K224" s="16"/>
      <c r="L224" s="17"/>
      <c r="M224" s="14"/>
      <c r="N224" s="4"/>
      <c r="O224" s="42">
        <f t="shared" si="68"/>
        <v>0</v>
      </c>
    </row>
    <row r="225" spans="1:15" ht="13.5" thickBot="1">
      <c r="A225" s="81">
        <v>512232</v>
      </c>
      <c r="B225" s="82" t="s">
        <v>229</v>
      </c>
      <c r="C225" s="83"/>
      <c r="D225" s="84"/>
      <c r="E225" s="84"/>
      <c r="F225" s="85"/>
      <c r="G225" s="85"/>
      <c r="H225" s="17"/>
      <c r="I225" s="17"/>
      <c r="J225" s="17"/>
      <c r="K225" s="16"/>
      <c r="L225" s="17"/>
      <c r="M225" s="14"/>
      <c r="N225" s="4"/>
      <c r="O225" s="42">
        <f t="shared" si="68"/>
        <v>0</v>
      </c>
    </row>
    <row r="226" spans="1:15" ht="13.5" thickBot="1">
      <c r="A226" s="81">
        <v>512222</v>
      </c>
      <c r="B226" s="82" t="s">
        <v>230</v>
      </c>
      <c r="C226" s="83"/>
      <c r="D226" s="84"/>
      <c r="E226" s="84"/>
      <c r="F226" s="85"/>
      <c r="G226" s="85"/>
      <c r="H226" s="17"/>
      <c r="I226" s="17"/>
      <c r="J226" s="17"/>
      <c r="K226" s="16"/>
      <c r="L226" s="17"/>
      <c r="M226" s="14"/>
      <c r="N226" s="4"/>
      <c r="O226" s="42">
        <f t="shared" si="68"/>
        <v>0</v>
      </c>
    </row>
    <row r="227" spans="1:15" ht="13.5" thickBot="1">
      <c r="A227" s="81">
        <v>512241</v>
      </c>
      <c r="B227" s="82" t="s">
        <v>231</v>
      </c>
      <c r="C227" s="83"/>
      <c r="D227" s="84"/>
      <c r="E227" s="84"/>
      <c r="F227" s="85"/>
      <c r="G227" s="85"/>
      <c r="H227" s="17"/>
      <c r="I227" s="17"/>
      <c r="J227" s="17"/>
      <c r="K227" s="16"/>
      <c r="L227" s="17"/>
      <c r="M227" s="14"/>
      <c r="N227" s="4"/>
      <c r="O227" s="42">
        <f t="shared" si="68"/>
        <v>0</v>
      </c>
    </row>
    <row r="228" spans="1:15" ht="13.5" thickBot="1">
      <c r="A228" s="31">
        <v>512251</v>
      </c>
      <c r="B228" s="58" t="s">
        <v>232</v>
      </c>
      <c r="C228" s="38">
        <v>14000</v>
      </c>
      <c r="D228" s="16"/>
      <c r="E228" s="16"/>
      <c r="F228" s="17"/>
      <c r="G228" s="17">
        <v>14000</v>
      </c>
      <c r="H228" s="17"/>
      <c r="I228" s="17"/>
      <c r="J228" s="17"/>
      <c r="K228" s="16"/>
      <c r="L228" s="17"/>
      <c r="M228" s="14"/>
      <c r="N228" s="4"/>
      <c r="O228" s="42">
        <f t="shared" si="68"/>
        <v>0.13712931315485546</v>
      </c>
    </row>
    <row r="229" spans="1:15" ht="13.5" hidden="1" thickBot="1">
      <c r="A229" s="13"/>
      <c r="B229" s="33"/>
      <c r="C229" s="36"/>
      <c r="D229" s="10"/>
      <c r="E229" s="10"/>
      <c r="F229" s="10"/>
      <c r="G229" s="10"/>
      <c r="H229" s="10"/>
      <c r="I229" s="10"/>
      <c r="J229" s="10"/>
      <c r="K229" s="10"/>
      <c r="L229" s="11"/>
      <c r="M229" s="14"/>
      <c r="N229" s="4" t="e">
        <f>C229*100/M229</f>
        <v>#DIV/0!</v>
      </c>
      <c r="O229" s="42">
        <f t="shared" si="68"/>
        <v>0</v>
      </c>
    </row>
    <row r="230" spans="1:15" ht="13.5" thickBot="1">
      <c r="A230" s="13">
        <v>512500</v>
      </c>
      <c r="B230" s="33" t="s">
        <v>234</v>
      </c>
      <c r="C230" s="160">
        <f aca="true" t="shared" si="72" ref="C230:K230">C231+C232+C233+C234+C235+C236</f>
        <v>9127261.59</v>
      </c>
      <c r="D230" s="19">
        <f t="shared" si="72"/>
        <v>0</v>
      </c>
      <c r="E230" s="19">
        <f t="shared" si="72"/>
        <v>0</v>
      </c>
      <c r="F230" s="19">
        <f t="shared" si="72"/>
        <v>0</v>
      </c>
      <c r="G230" s="19">
        <f t="shared" si="72"/>
        <v>0</v>
      </c>
      <c r="H230" s="19">
        <f t="shared" si="72"/>
        <v>0</v>
      </c>
      <c r="I230" s="19">
        <f t="shared" si="72"/>
        <v>0</v>
      </c>
      <c r="J230" s="19">
        <f t="shared" si="72"/>
        <v>0</v>
      </c>
      <c r="K230" s="19">
        <f t="shared" si="72"/>
        <v>0</v>
      </c>
      <c r="L230" s="19">
        <f>L231+L232+L233+L234+L235+L236</f>
        <v>9127261.59</v>
      </c>
      <c r="M230" s="14">
        <f>M231+M232+M233+M234+M235+M236</f>
        <v>9180000</v>
      </c>
      <c r="N230" s="4">
        <f>C230*100/M230</f>
        <v>99.42550751633986</v>
      </c>
      <c r="O230" s="42">
        <f t="shared" si="68"/>
        <v>89.40107948724243</v>
      </c>
    </row>
    <row r="231" spans="1:15" ht="45.75" thickBot="1">
      <c r="A231" s="18"/>
      <c r="B231" s="34" t="s">
        <v>279</v>
      </c>
      <c r="C231" s="39">
        <f>468000+1949699.99+2818800-649900</f>
        <v>4586599.99</v>
      </c>
      <c r="D231" s="19"/>
      <c r="E231" s="19"/>
      <c r="F231" s="20"/>
      <c r="G231" s="20"/>
      <c r="H231" s="20"/>
      <c r="I231" s="20"/>
      <c r="J231" s="20"/>
      <c r="K231" s="19"/>
      <c r="L231" s="20">
        <f>468000+1949699.99+2818800-649900</f>
        <v>4586599.99</v>
      </c>
      <c r="M231" s="14">
        <v>4600000</v>
      </c>
      <c r="N231" s="4"/>
      <c r="O231" s="42">
        <f t="shared" si="68"/>
        <v>44.925521881769065</v>
      </c>
    </row>
    <row r="232" spans="1:15" ht="23.25" thickBot="1">
      <c r="A232" s="18"/>
      <c r="B232" s="34" t="s">
        <v>280</v>
      </c>
      <c r="C232" s="39">
        <f>566400+863328</f>
        <v>1429728</v>
      </c>
      <c r="D232" s="19"/>
      <c r="E232" s="19"/>
      <c r="F232" s="20"/>
      <c r="G232" s="20"/>
      <c r="H232" s="20"/>
      <c r="I232" s="20"/>
      <c r="J232" s="20"/>
      <c r="K232" s="19"/>
      <c r="L232" s="20">
        <f>566400+863328</f>
        <v>1429728</v>
      </c>
      <c r="M232" s="14">
        <v>1464000</v>
      </c>
      <c r="N232" s="4"/>
      <c r="O232" s="42">
        <f t="shared" si="68"/>
        <v>14.004115617018943</v>
      </c>
    </row>
    <row r="233" spans="1:15" ht="23.25" thickBot="1">
      <c r="A233" s="18"/>
      <c r="B233" s="34" t="s">
        <v>281</v>
      </c>
      <c r="C233" s="39">
        <f>1199760</f>
        <v>1199760</v>
      </c>
      <c r="D233" s="19"/>
      <c r="E233" s="19"/>
      <c r="F233" s="20"/>
      <c r="G233" s="20"/>
      <c r="H233" s="20"/>
      <c r="I233" s="20"/>
      <c r="J233" s="20"/>
      <c r="K233" s="19"/>
      <c r="L233" s="20">
        <f>1199760</f>
        <v>1199760</v>
      </c>
      <c r="M233" s="14">
        <v>1200000</v>
      </c>
      <c r="N233" s="4"/>
      <c r="O233" s="42">
        <f t="shared" si="68"/>
        <v>11.751590339333529</v>
      </c>
    </row>
    <row r="234" spans="1:15" ht="13.5" thickBot="1">
      <c r="A234" s="18"/>
      <c r="B234" s="34" t="s">
        <v>282</v>
      </c>
      <c r="C234" s="39">
        <v>272800</v>
      </c>
      <c r="D234" s="19"/>
      <c r="E234" s="19"/>
      <c r="F234" s="20"/>
      <c r="G234" s="20"/>
      <c r="H234" s="20"/>
      <c r="I234" s="20"/>
      <c r="J234" s="20"/>
      <c r="K234" s="19"/>
      <c r="L234" s="20">
        <v>272800</v>
      </c>
      <c r="M234" s="14">
        <v>276000</v>
      </c>
      <c r="N234" s="4"/>
      <c r="O234" s="42">
        <f t="shared" si="68"/>
        <v>2.672062616331755</v>
      </c>
    </row>
    <row r="235" spans="1:15" ht="13.5" thickBot="1">
      <c r="A235" s="18"/>
      <c r="B235" s="34" t="s">
        <v>283</v>
      </c>
      <c r="C235" s="39">
        <v>988473.6</v>
      </c>
      <c r="D235" s="19"/>
      <c r="E235" s="19"/>
      <c r="F235" s="20"/>
      <c r="G235" s="20"/>
      <c r="H235" s="20"/>
      <c r="I235" s="20"/>
      <c r="J235" s="20"/>
      <c r="K235" s="19"/>
      <c r="L235" s="20">
        <v>988473.6</v>
      </c>
      <c r="M235" s="14">
        <v>990000</v>
      </c>
      <c r="N235" s="4"/>
      <c r="O235" s="42">
        <f t="shared" si="68"/>
        <v>9.682050417121953</v>
      </c>
    </row>
    <row r="236" spans="1:15" ht="13.5" thickBot="1">
      <c r="A236" s="18"/>
      <c r="B236" s="34" t="s">
        <v>284</v>
      </c>
      <c r="C236" s="39">
        <v>649900</v>
      </c>
      <c r="D236" s="19"/>
      <c r="E236" s="19"/>
      <c r="F236" s="20"/>
      <c r="G236" s="20"/>
      <c r="H236" s="20"/>
      <c r="I236" s="20"/>
      <c r="J236" s="20"/>
      <c r="K236" s="19"/>
      <c r="L236" s="20">
        <v>649900</v>
      </c>
      <c r="M236" s="14">
        <v>650000</v>
      </c>
      <c r="N236" s="4"/>
      <c r="O236" s="42">
        <f t="shared" si="68"/>
        <v>6.365738615667183</v>
      </c>
    </row>
    <row r="237" spans="1:15" ht="13.5" hidden="1" thickBot="1">
      <c r="A237" s="27"/>
      <c r="B237" s="53"/>
      <c r="C237" s="54"/>
      <c r="D237" s="28"/>
      <c r="E237" s="28"/>
      <c r="F237" s="29"/>
      <c r="G237" s="29"/>
      <c r="H237" s="17"/>
      <c r="I237" s="17"/>
      <c r="J237" s="17"/>
      <c r="K237" s="16"/>
      <c r="L237" s="17"/>
      <c r="M237" s="14"/>
      <c r="N237" s="4" t="e">
        <f aca="true" t="shared" si="73" ref="N237:N245">C237*100/M237</f>
        <v>#DIV/0!</v>
      </c>
      <c r="O237" s="42">
        <f t="shared" si="68"/>
        <v>0</v>
      </c>
    </row>
    <row r="238" spans="1:15" ht="13.5" hidden="1" thickBot="1">
      <c r="A238" s="31"/>
      <c r="B238" s="58"/>
      <c r="C238" s="38"/>
      <c r="D238" s="16"/>
      <c r="E238" s="16"/>
      <c r="F238" s="17"/>
      <c r="G238" s="17"/>
      <c r="H238" s="17"/>
      <c r="I238" s="17"/>
      <c r="J238" s="17"/>
      <c r="K238" s="16"/>
      <c r="L238" s="17"/>
      <c r="M238" s="14"/>
      <c r="N238" s="4" t="e">
        <f t="shared" si="73"/>
        <v>#DIV/0!</v>
      </c>
      <c r="O238" s="42">
        <f t="shared" si="68"/>
        <v>0</v>
      </c>
    </row>
    <row r="239" spans="1:15" ht="13.5" hidden="1" thickBot="1">
      <c r="A239" s="31"/>
      <c r="B239" s="58"/>
      <c r="C239" s="38"/>
      <c r="D239" s="16"/>
      <c r="E239" s="16"/>
      <c r="F239" s="17"/>
      <c r="G239" s="17"/>
      <c r="H239" s="17"/>
      <c r="I239" s="17"/>
      <c r="J239" s="17"/>
      <c r="K239" s="16"/>
      <c r="L239" s="17"/>
      <c r="M239" s="14"/>
      <c r="N239" s="4" t="e">
        <f t="shared" si="73"/>
        <v>#DIV/0!</v>
      </c>
      <c r="O239" s="42">
        <f t="shared" si="68"/>
        <v>0</v>
      </c>
    </row>
    <row r="240" spans="1:15" ht="13.5" hidden="1" thickBot="1">
      <c r="A240" s="13"/>
      <c r="B240" s="33"/>
      <c r="C240" s="36"/>
      <c r="D240" s="10"/>
      <c r="E240" s="10"/>
      <c r="F240" s="10"/>
      <c r="G240" s="10"/>
      <c r="H240" s="10"/>
      <c r="I240" s="10"/>
      <c r="J240" s="10"/>
      <c r="K240" s="10"/>
      <c r="L240" s="11"/>
      <c r="M240" s="14"/>
      <c r="N240" s="4" t="e">
        <f t="shared" si="73"/>
        <v>#DIV/0!</v>
      </c>
      <c r="O240" s="42">
        <f t="shared" si="68"/>
        <v>0</v>
      </c>
    </row>
    <row r="241" spans="1:15" ht="13.5" hidden="1" thickBot="1">
      <c r="A241" s="31"/>
      <c r="B241" s="58"/>
      <c r="C241" s="38"/>
      <c r="D241" s="10"/>
      <c r="E241" s="10"/>
      <c r="F241" s="10"/>
      <c r="G241" s="16"/>
      <c r="H241" s="11"/>
      <c r="I241" s="11"/>
      <c r="J241" s="11"/>
      <c r="K241" s="10"/>
      <c r="L241" s="17"/>
      <c r="M241" s="14"/>
      <c r="N241" s="4" t="e">
        <f t="shared" si="73"/>
        <v>#DIV/0!</v>
      </c>
      <c r="O241" s="42">
        <f t="shared" si="68"/>
        <v>0</v>
      </c>
    </row>
    <row r="242" spans="1:15" ht="13.5" hidden="1" thickBot="1">
      <c r="A242" s="108"/>
      <c r="B242" s="161"/>
      <c r="C242" s="104"/>
      <c r="D242" s="105"/>
      <c r="E242" s="105"/>
      <c r="F242" s="105"/>
      <c r="G242" s="105"/>
      <c r="H242" s="106"/>
      <c r="I242" s="11"/>
      <c r="J242" s="11"/>
      <c r="K242" s="10"/>
      <c r="L242" s="17"/>
      <c r="M242" s="14"/>
      <c r="N242" s="4" t="e">
        <f t="shared" si="73"/>
        <v>#DIV/0!</v>
      </c>
      <c r="O242" s="42">
        <f t="shared" si="68"/>
        <v>0</v>
      </c>
    </row>
    <row r="243" spans="1:15" ht="13.5" hidden="1" thickBot="1">
      <c r="A243" s="31">
        <v>515111</v>
      </c>
      <c r="B243" s="58" t="s">
        <v>235</v>
      </c>
      <c r="C243" s="38">
        <v>0</v>
      </c>
      <c r="D243" s="16"/>
      <c r="E243" s="16"/>
      <c r="F243" s="16"/>
      <c r="G243" s="16"/>
      <c r="H243" s="17"/>
      <c r="I243" s="17"/>
      <c r="J243" s="17"/>
      <c r="K243" s="10"/>
      <c r="L243" s="17"/>
      <c r="M243" s="14"/>
      <c r="N243" s="4" t="e">
        <f t="shared" si="73"/>
        <v>#DIV/0!</v>
      </c>
      <c r="O243" s="42">
        <f t="shared" si="68"/>
        <v>0</v>
      </c>
    </row>
    <row r="244" spans="1:15" ht="13.5" hidden="1" thickBot="1">
      <c r="A244" s="13">
        <v>5151</v>
      </c>
      <c r="B244" s="161" t="s">
        <v>236</v>
      </c>
      <c r="C244" s="104"/>
      <c r="D244" s="105"/>
      <c r="E244" s="105"/>
      <c r="F244" s="105"/>
      <c r="G244" s="105"/>
      <c r="H244" s="106"/>
      <c r="I244" s="106"/>
      <c r="J244" s="106"/>
      <c r="K244" s="105"/>
      <c r="L244" s="85"/>
      <c r="M244" s="14"/>
      <c r="N244" s="4" t="e">
        <f t="shared" si="73"/>
        <v>#DIV/0!</v>
      </c>
      <c r="O244" s="42">
        <f t="shared" si="68"/>
        <v>0</v>
      </c>
    </row>
    <row r="245" spans="1:15" ht="13.5" thickBot="1">
      <c r="A245" s="162"/>
      <c r="B245" s="163" t="s">
        <v>237</v>
      </c>
      <c r="C245" s="164">
        <f aca="true" t="shared" si="74" ref="C245:M245">C213+C216+C220+C230</f>
        <v>10209341.59</v>
      </c>
      <c r="D245" s="165">
        <f t="shared" si="74"/>
        <v>0</v>
      </c>
      <c r="E245" s="165">
        <f t="shared" si="74"/>
        <v>0</v>
      </c>
      <c r="F245" s="165">
        <f t="shared" si="74"/>
        <v>0</v>
      </c>
      <c r="G245" s="165">
        <f t="shared" si="74"/>
        <v>1052180</v>
      </c>
      <c r="H245" s="165">
        <f t="shared" si="74"/>
        <v>0</v>
      </c>
      <c r="I245" s="165">
        <f t="shared" si="74"/>
        <v>0</v>
      </c>
      <c r="J245" s="165">
        <f t="shared" si="74"/>
        <v>0</v>
      </c>
      <c r="K245" s="165">
        <f t="shared" si="74"/>
        <v>29900</v>
      </c>
      <c r="L245" s="165">
        <f t="shared" si="74"/>
        <v>9127261.59</v>
      </c>
      <c r="M245" s="166">
        <f t="shared" si="74"/>
        <v>25180000</v>
      </c>
      <c r="N245" s="167">
        <f t="shared" si="73"/>
        <v>40.54543919777601</v>
      </c>
      <c r="O245" s="42">
        <f t="shared" si="68"/>
        <v>100</v>
      </c>
    </row>
    <row r="246" spans="1:13" ht="12.75">
      <c r="A246" s="115"/>
      <c r="B246" s="115"/>
      <c r="C246" s="168"/>
      <c r="D246" s="168"/>
      <c r="E246" s="168"/>
      <c r="F246" s="168"/>
      <c r="G246" s="168"/>
      <c r="H246" s="168"/>
      <c r="I246" s="168"/>
      <c r="J246" s="168"/>
      <c r="K246" s="168"/>
      <c r="L246" s="169"/>
      <c r="M246" s="12"/>
    </row>
    <row r="247" spans="1:13" ht="12.75">
      <c r="A247" s="115"/>
      <c r="B247" s="115"/>
      <c r="C247" s="168">
        <f aca="true" t="shared" si="75" ref="C247:L247">C245+C203</f>
        <v>279739968.3299999</v>
      </c>
      <c r="D247" s="168">
        <f t="shared" si="75"/>
        <v>226037244.75999996</v>
      </c>
      <c r="E247" s="168">
        <f t="shared" si="75"/>
        <v>2690660</v>
      </c>
      <c r="F247" s="168">
        <f t="shared" si="75"/>
        <v>24000</v>
      </c>
      <c r="G247" s="168">
        <f t="shared" si="75"/>
        <v>14600233.030000001</v>
      </c>
      <c r="H247" s="168">
        <f t="shared" si="75"/>
        <v>497106.29</v>
      </c>
      <c r="I247" s="168">
        <f t="shared" si="75"/>
        <v>3.23</v>
      </c>
      <c r="J247" s="168">
        <f t="shared" si="75"/>
        <v>23995788.169999998</v>
      </c>
      <c r="K247" s="168">
        <f t="shared" si="75"/>
        <v>48995.6</v>
      </c>
      <c r="L247" s="168">
        <f t="shared" si="75"/>
        <v>11845937.25</v>
      </c>
      <c r="M247" s="12"/>
    </row>
    <row r="248" spans="1:13" ht="12.75">
      <c r="A248" s="115"/>
      <c r="B248" s="115"/>
      <c r="C248" s="168"/>
      <c r="D248" s="168"/>
      <c r="E248" s="168"/>
      <c r="F248" s="168"/>
      <c r="G248" s="168"/>
      <c r="H248" s="168"/>
      <c r="I248" s="168"/>
      <c r="J248" s="168"/>
      <c r="K248" s="168"/>
      <c r="L248" s="169"/>
      <c r="M248" s="12"/>
    </row>
    <row r="249" spans="1:13" ht="12.75">
      <c r="A249" s="115"/>
      <c r="B249" s="115"/>
      <c r="C249" s="168"/>
      <c r="D249" s="168"/>
      <c r="E249" s="168"/>
      <c r="F249" s="168"/>
      <c r="G249" s="168"/>
      <c r="H249" s="168"/>
      <c r="I249" s="168"/>
      <c r="J249" s="168"/>
      <c r="K249" s="168"/>
      <c r="L249" s="170"/>
      <c r="M249" s="12"/>
    </row>
    <row r="250" spans="1:13" ht="12.75">
      <c r="A250" s="115"/>
      <c r="B250" s="115"/>
      <c r="C250" s="168"/>
      <c r="D250" s="168"/>
      <c r="E250" s="168"/>
      <c r="F250" s="168"/>
      <c r="G250" s="168"/>
      <c r="H250" s="168"/>
      <c r="I250" s="168"/>
      <c r="J250" s="168"/>
      <c r="K250" s="168"/>
      <c r="L250" s="169"/>
      <c r="M250" s="12"/>
    </row>
    <row r="251" spans="1:13" ht="12.75">
      <c r="A251" s="115"/>
      <c r="B251" s="115"/>
      <c r="C251" s="168"/>
      <c r="D251" s="168"/>
      <c r="E251" s="168"/>
      <c r="F251" s="168"/>
      <c r="G251" s="168"/>
      <c r="H251" s="168"/>
      <c r="I251" s="168"/>
      <c r="J251" s="168"/>
      <c r="K251" s="168"/>
      <c r="L251" s="169"/>
      <c r="M251" s="12"/>
    </row>
    <row r="252" spans="1:13" ht="13.5" thickBot="1">
      <c r="A252" s="115" t="s">
        <v>94</v>
      </c>
      <c r="B252" s="115"/>
      <c r="C252" s="171"/>
      <c r="D252" s="171"/>
      <c r="E252" s="171"/>
      <c r="F252" s="171"/>
      <c r="G252" s="171"/>
      <c r="H252" s="171"/>
      <c r="I252" s="171"/>
      <c r="J252" s="171"/>
      <c r="K252" s="171"/>
      <c r="L252" s="172"/>
      <c r="M252" s="12"/>
    </row>
    <row r="253" spans="1:15" ht="57" thickBot="1">
      <c r="A253" s="43" t="s">
        <v>0</v>
      </c>
      <c r="B253" s="43" t="s">
        <v>1</v>
      </c>
      <c r="C253" s="43" t="s">
        <v>2</v>
      </c>
      <c r="D253" s="43" t="s">
        <v>159</v>
      </c>
      <c r="E253" s="173" t="s">
        <v>97</v>
      </c>
      <c r="F253" s="47" t="s">
        <v>160</v>
      </c>
      <c r="G253" s="43" t="s">
        <v>98</v>
      </c>
      <c r="H253" s="43" t="s">
        <v>99</v>
      </c>
      <c r="I253" s="66" t="s">
        <v>161</v>
      </c>
      <c r="J253" s="49" t="s">
        <v>162</v>
      </c>
      <c r="K253" s="50" t="s">
        <v>128</v>
      </c>
      <c r="L253" s="51" t="s">
        <v>111</v>
      </c>
      <c r="M253" s="8" t="s">
        <v>276</v>
      </c>
      <c r="N253" s="8" t="s">
        <v>129</v>
      </c>
      <c r="O253" s="8" t="s">
        <v>148</v>
      </c>
    </row>
    <row r="254" spans="1:15" ht="22.5" hidden="1">
      <c r="A254" s="174">
        <v>733161</v>
      </c>
      <c r="B254" s="175" t="s">
        <v>238</v>
      </c>
      <c r="C254" s="176">
        <v>11845937.24</v>
      </c>
      <c r="D254" s="177"/>
      <c r="E254" s="178"/>
      <c r="F254" s="179"/>
      <c r="G254" s="180"/>
      <c r="H254" s="177"/>
      <c r="I254" s="181"/>
      <c r="J254" s="181"/>
      <c r="K254" s="74"/>
      <c r="L254" s="181">
        <v>11845937.24</v>
      </c>
      <c r="M254" s="14"/>
      <c r="N254" s="59"/>
      <c r="O254" s="59"/>
    </row>
    <row r="255" spans="1:15" ht="22.5">
      <c r="A255" s="182">
        <v>733100</v>
      </c>
      <c r="B255" s="183" t="s">
        <v>239</v>
      </c>
      <c r="C255" s="184">
        <f>SUM(C254)</f>
        <v>11845937.24</v>
      </c>
      <c r="D255" s="184">
        <f aca="true" t="shared" si="76" ref="D255:L255">SUM(D254)</f>
        <v>0</v>
      </c>
      <c r="E255" s="184">
        <f t="shared" si="76"/>
        <v>0</v>
      </c>
      <c r="F255" s="184">
        <f t="shared" si="76"/>
        <v>0</v>
      </c>
      <c r="G255" s="184">
        <f t="shared" si="76"/>
        <v>0</v>
      </c>
      <c r="H255" s="184">
        <f t="shared" si="76"/>
        <v>0</v>
      </c>
      <c r="I255" s="184">
        <f t="shared" si="76"/>
        <v>0</v>
      </c>
      <c r="J255" s="184"/>
      <c r="K255" s="184">
        <f t="shared" si="76"/>
        <v>0</v>
      </c>
      <c r="L255" s="185">
        <f t="shared" si="76"/>
        <v>11845937.24</v>
      </c>
      <c r="M255" s="14">
        <v>29210000</v>
      </c>
      <c r="N255" s="6">
        <f>C255*100/M255</f>
        <v>40.554389729544674</v>
      </c>
      <c r="O255" s="6">
        <f>C255*100/284977699.72</f>
        <v>4.156794462036512</v>
      </c>
    </row>
    <row r="256" spans="1:15" ht="19.5" hidden="1">
      <c r="A256" s="150">
        <v>741411</v>
      </c>
      <c r="B256" s="186" t="s">
        <v>240</v>
      </c>
      <c r="C256" s="176">
        <v>27153.27</v>
      </c>
      <c r="D256" s="176"/>
      <c r="E256" s="175" t="s">
        <v>241</v>
      </c>
      <c r="F256" s="176">
        <v>27153.27</v>
      </c>
      <c r="G256" s="176"/>
      <c r="H256" s="175"/>
      <c r="I256" s="24"/>
      <c r="J256" s="24"/>
      <c r="K256" s="187"/>
      <c r="L256" s="17"/>
      <c r="M256" s="14"/>
      <c r="N256" s="6" t="e">
        <f aca="true" t="shared" si="77" ref="N256:N311">C256*100/M256</f>
        <v>#DIV/0!</v>
      </c>
      <c r="O256" s="6">
        <f aca="true" t="shared" si="78" ref="O256:O311">C256*100/284977699.72</f>
        <v>0.00952820870779678</v>
      </c>
    </row>
    <row r="257" spans="1:15" ht="12.75">
      <c r="A257" s="188">
        <v>741400</v>
      </c>
      <c r="B257" s="177" t="s">
        <v>115</v>
      </c>
      <c r="C257" s="23">
        <f>SUM(C256)</f>
        <v>27153.27</v>
      </c>
      <c r="D257" s="23">
        <f aca="true" t="shared" si="79" ref="D257:L257">SUM(D256)</f>
        <v>0</v>
      </c>
      <c r="E257" s="23">
        <f t="shared" si="79"/>
        <v>0</v>
      </c>
      <c r="F257" s="23">
        <f t="shared" si="79"/>
        <v>27153.27</v>
      </c>
      <c r="G257" s="23">
        <f t="shared" si="79"/>
        <v>0</v>
      </c>
      <c r="H257" s="23">
        <f t="shared" si="79"/>
        <v>0</v>
      </c>
      <c r="I257" s="23">
        <f t="shared" si="79"/>
        <v>0</v>
      </c>
      <c r="J257" s="23"/>
      <c r="K257" s="23">
        <f t="shared" si="79"/>
        <v>0</v>
      </c>
      <c r="L257" s="24">
        <f t="shared" si="79"/>
        <v>0</v>
      </c>
      <c r="M257" s="14">
        <v>60000</v>
      </c>
      <c r="N257" s="6">
        <f t="shared" si="77"/>
        <v>45.25545</v>
      </c>
      <c r="O257" s="6">
        <f t="shared" si="78"/>
        <v>0.00952820870779678</v>
      </c>
    </row>
    <row r="258" spans="1:15" ht="12.75">
      <c r="A258" s="5">
        <v>742100</v>
      </c>
      <c r="B258" s="189" t="s">
        <v>149</v>
      </c>
      <c r="C258" s="23">
        <f>C259+C260+C261+C271+C272</f>
        <v>16009573.67</v>
      </c>
      <c r="D258" s="23">
        <f aca="true" t="shared" si="80" ref="D258:L258">D259+D260+D261+D271+D272</f>
        <v>0</v>
      </c>
      <c r="E258" s="23">
        <f t="shared" si="80"/>
        <v>0</v>
      </c>
      <c r="F258" s="23">
        <f t="shared" si="80"/>
        <v>0</v>
      </c>
      <c r="G258" s="23">
        <f t="shared" si="80"/>
        <v>15114942.18</v>
      </c>
      <c r="H258" s="23">
        <f t="shared" si="80"/>
        <v>894631.49</v>
      </c>
      <c r="I258" s="23">
        <f t="shared" si="80"/>
        <v>0</v>
      </c>
      <c r="J258" s="23">
        <f t="shared" si="80"/>
        <v>0</v>
      </c>
      <c r="K258" s="23">
        <f t="shared" si="80"/>
        <v>0</v>
      </c>
      <c r="L258" s="24">
        <f t="shared" si="80"/>
        <v>0</v>
      </c>
      <c r="M258" s="14">
        <f>M259+M260+M261+M271+M272</f>
        <v>35260000</v>
      </c>
      <c r="N258" s="6">
        <f t="shared" si="77"/>
        <v>45.404349602949516</v>
      </c>
      <c r="O258" s="6">
        <f t="shared" si="78"/>
        <v>5.617833846553584</v>
      </c>
    </row>
    <row r="259" spans="1:15" ht="12.75">
      <c r="A259" s="21">
        <v>742121</v>
      </c>
      <c r="B259" s="22" t="s">
        <v>131</v>
      </c>
      <c r="C259" s="23">
        <f>C262+C263+C265+C266</f>
        <v>6084543.57</v>
      </c>
      <c r="D259" s="23">
        <f aca="true" t="shared" si="81" ref="D259:L259">D262+D263+D265+D266</f>
        <v>0</v>
      </c>
      <c r="E259" s="23">
        <f t="shared" si="81"/>
        <v>0</v>
      </c>
      <c r="F259" s="23">
        <f t="shared" si="81"/>
        <v>0</v>
      </c>
      <c r="G259" s="23">
        <f t="shared" si="81"/>
        <v>6084543.57</v>
      </c>
      <c r="H259" s="23">
        <f t="shared" si="81"/>
        <v>0</v>
      </c>
      <c r="I259" s="23">
        <f t="shared" si="81"/>
        <v>0</v>
      </c>
      <c r="J259" s="23">
        <f t="shared" si="81"/>
        <v>0</v>
      </c>
      <c r="K259" s="23">
        <f t="shared" si="81"/>
        <v>0</v>
      </c>
      <c r="L259" s="24">
        <f t="shared" si="81"/>
        <v>0</v>
      </c>
      <c r="M259" s="14">
        <v>15000000</v>
      </c>
      <c r="N259" s="6">
        <f t="shared" si="77"/>
        <v>40.5636238</v>
      </c>
      <c r="O259" s="6">
        <f t="shared" si="78"/>
        <v>2.1350946323092175</v>
      </c>
    </row>
    <row r="260" spans="1:15" ht="12.75">
      <c r="A260" s="21">
        <v>742121</v>
      </c>
      <c r="B260" s="22" t="s">
        <v>285</v>
      </c>
      <c r="C260" s="23">
        <f>C264+C267+C270</f>
        <v>2337264.58</v>
      </c>
      <c r="D260" s="23">
        <f aca="true" t="shared" si="82" ref="D260:L260">D264+D267+D270</f>
        <v>0</v>
      </c>
      <c r="E260" s="23">
        <f t="shared" si="82"/>
        <v>0</v>
      </c>
      <c r="F260" s="23">
        <f t="shared" si="82"/>
        <v>0</v>
      </c>
      <c r="G260" s="23">
        <f t="shared" si="82"/>
        <v>2337264.58</v>
      </c>
      <c r="H260" s="23">
        <f t="shared" si="82"/>
        <v>0</v>
      </c>
      <c r="I260" s="23">
        <f t="shared" si="82"/>
        <v>0</v>
      </c>
      <c r="J260" s="23">
        <f t="shared" si="82"/>
        <v>0</v>
      </c>
      <c r="K260" s="23">
        <f t="shared" si="82"/>
        <v>0</v>
      </c>
      <c r="L260" s="24">
        <f t="shared" si="82"/>
        <v>0</v>
      </c>
      <c r="M260" s="14">
        <v>4700000</v>
      </c>
      <c r="N260" s="6">
        <f t="shared" si="77"/>
        <v>49.72903361702128</v>
      </c>
      <c r="O260" s="6">
        <f t="shared" si="78"/>
        <v>0.8201570095823074</v>
      </c>
    </row>
    <row r="261" spans="1:15" ht="12.75">
      <c r="A261" s="25">
        <v>742121</v>
      </c>
      <c r="B261" s="21" t="s">
        <v>286</v>
      </c>
      <c r="C261" s="23">
        <f>C268+C269</f>
        <v>6669805.67</v>
      </c>
      <c r="D261" s="23">
        <f aca="true" t="shared" si="83" ref="D261:L261">D268+D269</f>
        <v>0</v>
      </c>
      <c r="E261" s="23">
        <f t="shared" si="83"/>
        <v>0</v>
      </c>
      <c r="F261" s="23">
        <f t="shared" si="83"/>
        <v>0</v>
      </c>
      <c r="G261" s="23">
        <f t="shared" si="83"/>
        <v>6669805.67</v>
      </c>
      <c r="H261" s="23">
        <f t="shared" si="83"/>
        <v>0</v>
      </c>
      <c r="I261" s="23">
        <f t="shared" si="83"/>
        <v>0</v>
      </c>
      <c r="J261" s="23">
        <f t="shared" si="83"/>
        <v>0</v>
      </c>
      <c r="K261" s="23">
        <f t="shared" si="83"/>
        <v>0</v>
      </c>
      <c r="L261" s="24">
        <f t="shared" si="83"/>
        <v>0</v>
      </c>
      <c r="M261" s="14">
        <v>14000000</v>
      </c>
      <c r="N261" s="6">
        <f t="shared" si="77"/>
        <v>47.641469071428574</v>
      </c>
      <c r="O261" s="6">
        <f t="shared" si="78"/>
        <v>2.340465824713058</v>
      </c>
    </row>
    <row r="262" spans="1:15" ht="12.75" hidden="1">
      <c r="A262" s="26">
        <v>74212101</v>
      </c>
      <c r="B262" s="27" t="s">
        <v>242</v>
      </c>
      <c r="C262" s="28">
        <v>589887</v>
      </c>
      <c r="D262" s="28"/>
      <c r="E262" s="28"/>
      <c r="F262" s="28"/>
      <c r="G262" s="28">
        <v>589887</v>
      </c>
      <c r="H262" s="28"/>
      <c r="I262" s="29"/>
      <c r="J262" s="29"/>
      <c r="K262" s="17"/>
      <c r="L262" s="17"/>
      <c r="M262" s="14"/>
      <c r="N262" s="6" t="e">
        <f t="shared" si="77"/>
        <v>#DIV/0!</v>
      </c>
      <c r="O262" s="6">
        <f t="shared" si="78"/>
        <v>0.20699409131998167</v>
      </c>
    </row>
    <row r="263" spans="1:15" ht="12.75" hidden="1">
      <c r="A263" s="30">
        <v>74212102</v>
      </c>
      <c r="B263" s="31" t="s">
        <v>243</v>
      </c>
      <c r="C263" s="16">
        <v>4582304.94</v>
      </c>
      <c r="D263" s="16"/>
      <c r="E263" s="16"/>
      <c r="F263" s="16"/>
      <c r="G263" s="16">
        <v>4582304.94</v>
      </c>
      <c r="H263" s="16"/>
      <c r="I263" s="17"/>
      <c r="J263" s="17"/>
      <c r="K263" s="17"/>
      <c r="L263" s="17"/>
      <c r="M263" s="14"/>
      <c r="N263" s="6" t="e">
        <f t="shared" si="77"/>
        <v>#DIV/0!</v>
      </c>
      <c r="O263" s="6">
        <f t="shared" si="78"/>
        <v>1.6079521115168893</v>
      </c>
    </row>
    <row r="264" spans="1:15" ht="12.75" hidden="1">
      <c r="A264" s="30">
        <v>74212103</v>
      </c>
      <c r="B264" s="31" t="s">
        <v>244</v>
      </c>
      <c r="C264" s="16">
        <v>1768230</v>
      </c>
      <c r="D264" s="16"/>
      <c r="E264" s="16"/>
      <c r="F264" s="16"/>
      <c r="G264" s="16">
        <v>1768230</v>
      </c>
      <c r="H264" s="16"/>
      <c r="I264" s="17"/>
      <c r="J264" s="17"/>
      <c r="K264" s="17"/>
      <c r="L264" s="17"/>
      <c r="M264" s="14"/>
      <c r="N264" s="6" t="e">
        <f t="shared" si="77"/>
        <v>#DIV/0!</v>
      </c>
      <c r="O264" s="6">
        <f t="shared" si="78"/>
        <v>0.6204801294056848</v>
      </c>
    </row>
    <row r="265" spans="1:15" ht="12.75" hidden="1">
      <c r="A265" s="30">
        <v>74212104</v>
      </c>
      <c r="B265" s="31" t="s">
        <v>245</v>
      </c>
      <c r="C265" s="16">
        <v>183170</v>
      </c>
      <c r="D265" s="16"/>
      <c r="E265" s="16"/>
      <c r="F265" s="16"/>
      <c r="G265" s="16">
        <v>183170</v>
      </c>
      <c r="H265" s="16"/>
      <c r="I265" s="17"/>
      <c r="J265" s="17"/>
      <c r="K265" s="17"/>
      <c r="L265" s="17"/>
      <c r="M265" s="14"/>
      <c r="N265" s="6" t="e">
        <f t="shared" si="77"/>
        <v>#DIV/0!</v>
      </c>
      <c r="O265" s="6">
        <f t="shared" si="78"/>
        <v>0.06427520475460731</v>
      </c>
    </row>
    <row r="266" spans="1:15" ht="12.75" hidden="1">
      <c r="A266" s="30">
        <v>74212105</v>
      </c>
      <c r="B266" s="31" t="s">
        <v>246</v>
      </c>
      <c r="C266" s="16">
        <v>729181.63</v>
      </c>
      <c r="D266" s="16"/>
      <c r="E266" s="16"/>
      <c r="F266" s="16"/>
      <c r="G266" s="16">
        <v>729181.63</v>
      </c>
      <c r="H266" s="16"/>
      <c r="I266" s="17"/>
      <c r="J266" s="17"/>
      <c r="K266" s="17"/>
      <c r="L266" s="17"/>
      <c r="M266" s="14"/>
      <c r="N266" s="6" t="e">
        <f t="shared" si="77"/>
        <v>#DIV/0!</v>
      </c>
      <c r="O266" s="6">
        <f t="shared" si="78"/>
        <v>0.2558732247177393</v>
      </c>
    </row>
    <row r="267" spans="1:15" ht="12.75" hidden="1">
      <c r="A267" s="30">
        <v>74212106</v>
      </c>
      <c r="B267" s="31" t="s">
        <v>247</v>
      </c>
      <c r="C267" s="16">
        <v>215407</v>
      </c>
      <c r="D267" s="16"/>
      <c r="E267" s="16"/>
      <c r="F267" s="16"/>
      <c r="G267" s="16">
        <v>215407</v>
      </c>
      <c r="H267" s="16"/>
      <c r="I267" s="17"/>
      <c r="J267" s="17"/>
      <c r="K267" s="17"/>
      <c r="L267" s="17"/>
      <c r="M267" s="14"/>
      <c r="N267" s="6" t="e">
        <f t="shared" si="77"/>
        <v>#DIV/0!</v>
      </c>
      <c r="O267" s="6">
        <f t="shared" si="78"/>
        <v>0.07558731795914013</v>
      </c>
    </row>
    <row r="268" spans="1:15" ht="12.75" hidden="1">
      <c r="A268" s="30">
        <v>74212107</v>
      </c>
      <c r="B268" s="31" t="s">
        <v>248</v>
      </c>
      <c r="C268" s="16">
        <v>6164726.87</v>
      </c>
      <c r="D268" s="16"/>
      <c r="E268" s="16"/>
      <c r="F268" s="16"/>
      <c r="G268" s="16">
        <v>6164726.87</v>
      </c>
      <c r="H268" s="16"/>
      <c r="I268" s="17"/>
      <c r="J268" s="17"/>
      <c r="K268" s="17"/>
      <c r="L268" s="17"/>
      <c r="M268" s="14"/>
      <c r="N268" s="6" t="e">
        <f t="shared" si="77"/>
        <v>#DIV/0!</v>
      </c>
      <c r="O268" s="6">
        <f t="shared" si="78"/>
        <v>2.1632313251377377</v>
      </c>
    </row>
    <row r="269" spans="1:15" ht="12.75" hidden="1">
      <c r="A269" s="30">
        <v>74212108</v>
      </c>
      <c r="B269" s="31" t="s">
        <v>249</v>
      </c>
      <c r="C269" s="16">
        <v>505078.8</v>
      </c>
      <c r="D269" s="16"/>
      <c r="E269" s="16"/>
      <c r="F269" s="16"/>
      <c r="G269" s="16">
        <v>505078.8</v>
      </c>
      <c r="H269" s="16"/>
      <c r="I269" s="17"/>
      <c r="J269" s="17"/>
      <c r="K269" s="17"/>
      <c r="L269" s="17"/>
      <c r="M269" s="14"/>
      <c r="N269" s="6" t="e">
        <f t="shared" si="77"/>
        <v>#DIV/0!</v>
      </c>
      <c r="O269" s="6">
        <f t="shared" si="78"/>
        <v>0.17723449957531995</v>
      </c>
    </row>
    <row r="270" spans="1:15" ht="12.75" hidden="1">
      <c r="A270" s="30">
        <v>74212109</v>
      </c>
      <c r="B270" s="31" t="s">
        <v>250</v>
      </c>
      <c r="C270" s="16">
        <v>353627.58</v>
      </c>
      <c r="D270" s="16"/>
      <c r="E270" s="16"/>
      <c r="F270" s="16"/>
      <c r="G270" s="16">
        <v>353627.58</v>
      </c>
      <c r="H270" s="16"/>
      <c r="I270" s="17"/>
      <c r="J270" s="17"/>
      <c r="K270" s="17"/>
      <c r="L270" s="17"/>
      <c r="M270" s="14"/>
      <c r="N270" s="6" t="e">
        <f t="shared" si="77"/>
        <v>#DIV/0!</v>
      </c>
      <c r="O270" s="6">
        <f t="shared" si="78"/>
        <v>0.12408956221748255</v>
      </c>
    </row>
    <row r="271" spans="1:15" ht="12.75">
      <c r="A271" s="30">
        <v>7421611</v>
      </c>
      <c r="B271" s="31" t="s">
        <v>87</v>
      </c>
      <c r="C271" s="16">
        <v>894631.49</v>
      </c>
      <c r="D271" s="16"/>
      <c r="E271" s="16"/>
      <c r="F271" s="16"/>
      <c r="G271" s="16"/>
      <c r="H271" s="16">
        <v>894631.49</v>
      </c>
      <c r="I271" s="17"/>
      <c r="J271" s="17"/>
      <c r="K271" s="17"/>
      <c r="L271" s="17"/>
      <c r="M271" s="14">
        <v>1500000</v>
      </c>
      <c r="N271" s="6">
        <f t="shared" si="77"/>
        <v>59.642099333333334</v>
      </c>
      <c r="O271" s="6">
        <f t="shared" si="78"/>
        <v>0.31393034994633084</v>
      </c>
    </row>
    <row r="272" spans="1:15" ht="12.75">
      <c r="A272" s="30">
        <v>7421612</v>
      </c>
      <c r="B272" s="31" t="s">
        <v>88</v>
      </c>
      <c r="C272" s="16">
        <v>23328.36</v>
      </c>
      <c r="D272" s="16"/>
      <c r="E272" s="16"/>
      <c r="F272" s="16"/>
      <c r="G272" s="16">
        <v>23328.36</v>
      </c>
      <c r="H272" s="16"/>
      <c r="I272" s="17"/>
      <c r="J272" s="17"/>
      <c r="K272" s="17"/>
      <c r="L272" s="17"/>
      <c r="M272" s="14">
        <v>60000</v>
      </c>
      <c r="N272" s="6">
        <f t="shared" si="77"/>
        <v>38.8806</v>
      </c>
      <c r="O272" s="6">
        <f t="shared" si="78"/>
        <v>0.008186030002670694</v>
      </c>
    </row>
    <row r="273" spans="1:15" ht="12.75">
      <c r="A273" s="13">
        <v>744100</v>
      </c>
      <c r="B273" s="5" t="s">
        <v>287</v>
      </c>
      <c r="C273" s="10">
        <f>C274</f>
        <v>0</v>
      </c>
      <c r="D273" s="10">
        <f aca="true" t="shared" si="84" ref="D273:L273">D274</f>
        <v>0</v>
      </c>
      <c r="E273" s="10">
        <f t="shared" si="84"/>
        <v>0</v>
      </c>
      <c r="F273" s="10">
        <f t="shared" si="84"/>
        <v>0</v>
      </c>
      <c r="G273" s="10">
        <f t="shared" si="84"/>
        <v>0</v>
      </c>
      <c r="H273" s="10">
        <f t="shared" si="84"/>
        <v>0</v>
      </c>
      <c r="I273" s="10">
        <f t="shared" si="84"/>
        <v>0</v>
      </c>
      <c r="J273" s="10">
        <f t="shared" si="84"/>
        <v>0</v>
      </c>
      <c r="K273" s="10">
        <f t="shared" si="84"/>
        <v>0</v>
      </c>
      <c r="L273" s="11">
        <f t="shared" si="84"/>
        <v>0</v>
      </c>
      <c r="M273" s="14">
        <v>0</v>
      </c>
      <c r="N273" s="6"/>
      <c r="O273" s="6">
        <f t="shared" si="78"/>
        <v>0</v>
      </c>
    </row>
    <row r="274" spans="1:15" ht="12.75" hidden="1">
      <c r="A274" s="31">
        <v>744161</v>
      </c>
      <c r="B274" s="31" t="s">
        <v>251</v>
      </c>
      <c r="C274" s="16"/>
      <c r="D274" s="16"/>
      <c r="E274" s="16"/>
      <c r="F274" s="16"/>
      <c r="G274" s="16"/>
      <c r="H274" s="16"/>
      <c r="I274" s="17"/>
      <c r="J274" s="17"/>
      <c r="K274" s="17"/>
      <c r="L274" s="17"/>
      <c r="M274" s="14"/>
      <c r="N274" s="6" t="e">
        <f t="shared" si="77"/>
        <v>#DIV/0!</v>
      </c>
      <c r="O274" s="6">
        <f t="shared" si="78"/>
        <v>0</v>
      </c>
    </row>
    <row r="275" spans="1:15" ht="12.75" hidden="1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1"/>
      <c r="M275" s="14"/>
      <c r="N275" s="6" t="e">
        <f t="shared" si="77"/>
        <v>#DIV/0!</v>
      </c>
      <c r="O275" s="6">
        <f t="shared" si="78"/>
        <v>0</v>
      </c>
    </row>
    <row r="276" spans="1:15" ht="12.75" hidden="1">
      <c r="A276" s="30">
        <v>74516104</v>
      </c>
      <c r="B276" s="31" t="s">
        <v>252</v>
      </c>
      <c r="C276" s="16">
        <v>346970.08</v>
      </c>
      <c r="D276" s="16"/>
      <c r="E276" s="16"/>
      <c r="F276" s="16"/>
      <c r="G276" s="16">
        <v>346970.08</v>
      </c>
      <c r="H276" s="16"/>
      <c r="I276" s="17"/>
      <c r="J276" s="17"/>
      <c r="K276" s="17"/>
      <c r="L276" s="17"/>
      <c r="M276" s="14"/>
      <c r="N276" s="6" t="e">
        <f t="shared" si="77"/>
        <v>#DIV/0!</v>
      </c>
      <c r="O276" s="6">
        <f t="shared" si="78"/>
        <v>0.1217534145095948</v>
      </c>
    </row>
    <row r="277" spans="1:15" ht="12.75" hidden="1">
      <c r="A277" s="30">
        <v>74516104</v>
      </c>
      <c r="B277" s="31" t="s">
        <v>253</v>
      </c>
      <c r="C277" s="16">
        <v>208851.16</v>
      </c>
      <c r="D277" s="16"/>
      <c r="E277" s="16"/>
      <c r="F277" s="16"/>
      <c r="G277" s="16">
        <v>208851.16</v>
      </c>
      <c r="H277" s="16"/>
      <c r="I277" s="17"/>
      <c r="J277" s="17"/>
      <c r="K277" s="17"/>
      <c r="L277" s="17"/>
      <c r="M277" s="14"/>
      <c r="N277" s="6" t="e">
        <f t="shared" si="77"/>
        <v>#DIV/0!</v>
      </c>
      <c r="O277" s="6">
        <f t="shared" si="78"/>
        <v>0.07328684321797921</v>
      </c>
    </row>
    <row r="278" spans="1:15" ht="12.75" hidden="1">
      <c r="A278" s="30">
        <v>74516106</v>
      </c>
      <c r="B278" s="31" t="s">
        <v>254</v>
      </c>
      <c r="C278" s="16"/>
      <c r="D278" s="16"/>
      <c r="E278" s="16"/>
      <c r="F278" s="16"/>
      <c r="G278" s="16"/>
      <c r="H278" s="16"/>
      <c r="I278" s="17"/>
      <c r="J278" s="17"/>
      <c r="K278" s="17"/>
      <c r="L278" s="17"/>
      <c r="M278" s="14"/>
      <c r="N278" s="6" t="e">
        <f t="shared" si="77"/>
        <v>#DIV/0!</v>
      </c>
      <c r="O278" s="6">
        <f t="shared" si="78"/>
        <v>0</v>
      </c>
    </row>
    <row r="279" spans="1:15" ht="12.75">
      <c r="A279" s="13">
        <v>745100</v>
      </c>
      <c r="B279" s="13" t="s">
        <v>255</v>
      </c>
      <c r="C279" s="10">
        <f>SUM(C276:C278)</f>
        <v>555821.24</v>
      </c>
      <c r="D279" s="10">
        <f aca="true" t="shared" si="85" ref="D279:L279">SUM(D276:D278)</f>
        <v>0</v>
      </c>
      <c r="E279" s="10">
        <f t="shared" si="85"/>
        <v>0</v>
      </c>
      <c r="F279" s="10">
        <f t="shared" si="85"/>
        <v>0</v>
      </c>
      <c r="G279" s="10">
        <f t="shared" si="85"/>
        <v>555821.24</v>
      </c>
      <c r="H279" s="10">
        <f t="shared" si="85"/>
        <v>0</v>
      </c>
      <c r="I279" s="10">
        <f t="shared" si="85"/>
        <v>0</v>
      </c>
      <c r="J279" s="10"/>
      <c r="K279" s="10">
        <f t="shared" si="85"/>
        <v>0</v>
      </c>
      <c r="L279" s="11">
        <f t="shared" si="85"/>
        <v>0</v>
      </c>
      <c r="M279" s="14">
        <v>500000</v>
      </c>
      <c r="N279" s="6">
        <f t="shared" si="77"/>
        <v>111.164248</v>
      </c>
      <c r="O279" s="6">
        <f t="shared" si="78"/>
        <v>0.195040257727574</v>
      </c>
    </row>
    <row r="280" spans="1:15" ht="12.75" hidden="1">
      <c r="A280" s="31">
        <v>7711111</v>
      </c>
      <c r="B280" s="31" t="s">
        <v>256</v>
      </c>
      <c r="C280" s="16"/>
      <c r="D280" s="16"/>
      <c r="E280" s="16"/>
      <c r="F280" s="16"/>
      <c r="G280" s="16"/>
      <c r="H280" s="16"/>
      <c r="I280" s="16"/>
      <c r="J280" s="17"/>
      <c r="K280" s="17"/>
      <c r="L280" s="17"/>
      <c r="M280" s="14"/>
      <c r="N280" s="6" t="e">
        <f t="shared" si="77"/>
        <v>#DIV/0!</v>
      </c>
      <c r="O280" s="6">
        <f t="shared" si="78"/>
        <v>0</v>
      </c>
    </row>
    <row r="281" spans="1:15" ht="12.75" hidden="1">
      <c r="A281" s="31">
        <v>7711112</v>
      </c>
      <c r="B281" s="31" t="s">
        <v>257</v>
      </c>
      <c r="C281" s="16">
        <v>0.01</v>
      </c>
      <c r="D281" s="16">
        <v>0.01</v>
      </c>
      <c r="E281" s="16"/>
      <c r="F281" s="16"/>
      <c r="G281" s="16"/>
      <c r="H281" s="16"/>
      <c r="I281" s="17"/>
      <c r="J281" s="17"/>
      <c r="K281" s="17"/>
      <c r="L281" s="17"/>
      <c r="M281" s="14"/>
      <c r="N281" s="6" t="e">
        <f t="shared" si="77"/>
        <v>#DIV/0!</v>
      </c>
      <c r="O281" s="6">
        <f t="shared" si="78"/>
        <v>3.5090465007701756E-09</v>
      </c>
    </row>
    <row r="282" spans="1:15" ht="12.75" hidden="1">
      <c r="A282" s="31">
        <v>7711114</v>
      </c>
      <c r="B282" s="31" t="s">
        <v>258</v>
      </c>
      <c r="C282" s="16"/>
      <c r="D282" s="16"/>
      <c r="E282" s="16"/>
      <c r="F282" s="16"/>
      <c r="G282" s="16"/>
      <c r="H282" s="16"/>
      <c r="I282" s="16"/>
      <c r="J282" s="17"/>
      <c r="K282" s="17"/>
      <c r="L282" s="17"/>
      <c r="M282" s="14"/>
      <c r="N282" s="6" t="e">
        <f t="shared" si="77"/>
        <v>#DIV/0!</v>
      </c>
      <c r="O282" s="6">
        <f t="shared" si="78"/>
        <v>0</v>
      </c>
    </row>
    <row r="283" spans="1:15" ht="12.75">
      <c r="A283" s="13">
        <v>771100</v>
      </c>
      <c r="B283" s="13" t="s">
        <v>259</v>
      </c>
      <c r="C283" s="10">
        <f>SUM(C280:C282)</f>
        <v>0.01</v>
      </c>
      <c r="D283" s="10">
        <f aca="true" t="shared" si="86" ref="D283:L283">SUM(D280:D282)</f>
        <v>0.01</v>
      </c>
      <c r="E283" s="10">
        <f t="shared" si="86"/>
        <v>0</v>
      </c>
      <c r="F283" s="10">
        <f t="shared" si="86"/>
        <v>0</v>
      </c>
      <c r="G283" s="10">
        <f t="shared" si="86"/>
        <v>0</v>
      </c>
      <c r="H283" s="10">
        <f t="shared" si="86"/>
        <v>0</v>
      </c>
      <c r="I283" s="10">
        <f t="shared" si="86"/>
        <v>0</v>
      </c>
      <c r="J283" s="10"/>
      <c r="K283" s="10">
        <f t="shared" si="86"/>
        <v>0</v>
      </c>
      <c r="L283" s="11">
        <f t="shared" si="86"/>
        <v>0</v>
      </c>
      <c r="M283" s="14"/>
      <c r="N283" s="6"/>
      <c r="O283" s="6">
        <f t="shared" si="78"/>
        <v>3.5090465007701756E-09</v>
      </c>
    </row>
    <row r="284" spans="1:15" ht="22.5" hidden="1">
      <c r="A284" s="190">
        <v>7721111</v>
      </c>
      <c r="B284" s="132" t="s">
        <v>260</v>
      </c>
      <c r="C284" s="16">
        <v>503810.61</v>
      </c>
      <c r="D284" s="16"/>
      <c r="E284" s="10"/>
      <c r="F284" s="10"/>
      <c r="G284" s="10"/>
      <c r="H284" s="16"/>
      <c r="I284" s="16">
        <v>503810.61</v>
      </c>
      <c r="J284" s="17"/>
      <c r="K284" s="17"/>
      <c r="L284" s="17"/>
      <c r="M284" s="14"/>
      <c r="N284" s="6" t="e">
        <f t="shared" si="77"/>
        <v>#DIV/0!</v>
      </c>
      <c r="O284" s="6">
        <f t="shared" si="78"/>
        <v>0.17678948580713877</v>
      </c>
    </row>
    <row r="285" spans="1:15" ht="13.5" thickBot="1">
      <c r="A285" s="13">
        <v>772100</v>
      </c>
      <c r="B285" s="5" t="s">
        <v>288</v>
      </c>
      <c r="C285" s="10">
        <f>SUM(C284)</f>
        <v>503810.61</v>
      </c>
      <c r="D285" s="10">
        <f aca="true" t="shared" si="87" ref="D285:L285">SUM(D284)</f>
        <v>0</v>
      </c>
      <c r="E285" s="10">
        <f t="shared" si="87"/>
        <v>0</v>
      </c>
      <c r="F285" s="10">
        <f t="shared" si="87"/>
        <v>0</v>
      </c>
      <c r="G285" s="10">
        <f t="shared" si="87"/>
        <v>0</v>
      </c>
      <c r="H285" s="10">
        <f t="shared" si="87"/>
        <v>0</v>
      </c>
      <c r="I285" s="10">
        <f t="shared" si="87"/>
        <v>503810.61</v>
      </c>
      <c r="J285" s="10"/>
      <c r="K285" s="10">
        <f t="shared" si="87"/>
        <v>0</v>
      </c>
      <c r="L285" s="11">
        <f t="shared" si="87"/>
        <v>0</v>
      </c>
      <c r="M285" s="14"/>
      <c r="N285" s="6"/>
      <c r="O285" s="6">
        <f t="shared" si="78"/>
        <v>0.17678948580713877</v>
      </c>
    </row>
    <row r="286" spans="1:15" ht="13.5" thickBot="1">
      <c r="A286" s="13">
        <v>781100</v>
      </c>
      <c r="B286" s="13" t="s">
        <v>74</v>
      </c>
      <c r="C286" s="191">
        <f>C287+C288+C289+C290+C291+C292+C293+C294+C295+C296+C297+C298+C299+C300+C301+C302+C303</f>
        <v>232039615.49999994</v>
      </c>
      <c r="D286" s="191">
        <f aca="true" t="shared" si="88" ref="D286:L286">D287+D288+D289+D290+D291+D292+D293+D294+D295+D296+D297+D298+D299+D300+D301+D302+D303</f>
        <v>229348955.49999994</v>
      </c>
      <c r="E286" s="191">
        <f t="shared" si="88"/>
        <v>2690660</v>
      </c>
      <c r="F286" s="191">
        <f t="shared" si="88"/>
        <v>0</v>
      </c>
      <c r="G286" s="191">
        <f t="shared" si="88"/>
        <v>0</v>
      </c>
      <c r="H286" s="191">
        <f t="shared" si="88"/>
        <v>0</v>
      </c>
      <c r="I286" s="191">
        <f t="shared" si="88"/>
        <v>0</v>
      </c>
      <c r="J286" s="191">
        <f t="shared" si="88"/>
        <v>0</v>
      </c>
      <c r="K286" s="191">
        <f t="shared" si="88"/>
        <v>0</v>
      </c>
      <c r="L286" s="192">
        <f t="shared" si="88"/>
        <v>0</v>
      </c>
      <c r="M286" s="14">
        <f>M287+M288+M289+M290+M291+M292+M293+M294+M295+M296+M297+M298+M299+M300+M301+M302+M303</f>
        <v>517164000</v>
      </c>
      <c r="N286" s="6">
        <f t="shared" si="77"/>
        <v>44.86770453859896</v>
      </c>
      <c r="O286" s="6">
        <f t="shared" si="78"/>
        <v>81.42378008103317</v>
      </c>
    </row>
    <row r="287" spans="1:15" ht="12.75">
      <c r="A287" s="30">
        <v>781111101</v>
      </c>
      <c r="B287" s="31" t="s">
        <v>261</v>
      </c>
      <c r="C287" s="16">
        <v>163804466.98</v>
      </c>
      <c r="D287" s="16">
        <v>163804466.98</v>
      </c>
      <c r="E287" s="16"/>
      <c r="F287" s="16"/>
      <c r="G287" s="16"/>
      <c r="H287" s="16"/>
      <c r="I287" s="17"/>
      <c r="J287" s="17"/>
      <c r="K287" s="17"/>
      <c r="L287" s="29"/>
      <c r="M287" s="14">
        <v>363145000</v>
      </c>
      <c r="N287" s="6">
        <f t="shared" si="77"/>
        <v>45.10717949579369</v>
      </c>
      <c r="O287" s="6">
        <f t="shared" si="78"/>
        <v>57.47974916666927</v>
      </c>
    </row>
    <row r="288" spans="1:15" ht="12.75">
      <c r="A288" s="30">
        <v>781111102</v>
      </c>
      <c r="B288" s="31" t="s">
        <v>262</v>
      </c>
      <c r="C288" s="16">
        <v>5245303.98</v>
      </c>
      <c r="D288" s="16">
        <v>5245303.98</v>
      </c>
      <c r="E288" s="16"/>
      <c r="F288" s="16"/>
      <c r="G288" s="16"/>
      <c r="H288" s="16"/>
      <c r="I288" s="17"/>
      <c r="J288" s="17"/>
      <c r="K288" s="17"/>
      <c r="L288" s="17"/>
      <c r="M288" s="14">
        <v>10786000</v>
      </c>
      <c r="N288" s="6">
        <f t="shared" si="77"/>
        <v>48.63066920081588</v>
      </c>
      <c r="O288" s="6">
        <f t="shared" si="78"/>
        <v>1.8406015576494879</v>
      </c>
    </row>
    <row r="289" spans="1:15" ht="12.75">
      <c r="A289" s="30">
        <v>781111103</v>
      </c>
      <c r="B289" s="31" t="s">
        <v>70</v>
      </c>
      <c r="C289" s="16">
        <v>8004225.45</v>
      </c>
      <c r="D289" s="16">
        <v>8004225.45</v>
      </c>
      <c r="E289" s="16"/>
      <c r="F289" s="16"/>
      <c r="G289" s="16"/>
      <c r="H289" s="16"/>
      <c r="I289" s="17"/>
      <c r="J289" s="17"/>
      <c r="K289" s="17"/>
      <c r="L289" s="17"/>
      <c r="M289" s="14">
        <v>27000000</v>
      </c>
      <c r="N289" s="6">
        <f t="shared" si="77"/>
        <v>29.645279444444444</v>
      </c>
      <c r="O289" s="6">
        <f t="shared" si="78"/>
        <v>2.8087199306698087</v>
      </c>
    </row>
    <row r="290" spans="1:15" ht="12.75">
      <c r="A290" s="30">
        <v>781111104</v>
      </c>
      <c r="B290" s="31" t="s">
        <v>71</v>
      </c>
      <c r="C290" s="16">
        <v>9937290</v>
      </c>
      <c r="D290" s="16">
        <v>9937290</v>
      </c>
      <c r="E290" s="16"/>
      <c r="F290" s="16"/>
      <c r="G290" s="16"/>
      <c r="H290" s="16"/>
      <c r="I290" s="17"/>
      <c r="J290" s="17"/>
      <c r="K290" s="17"/>
      <c r="L290" s="17"/>
      <c r="M290" s="14">
        <v>23934000</v>
      </c>
      <c r="N290" s="6">
        <f t="shared" si="77"/>
        <v>41.519553772875405</v>
      </c>
      <c r="O290" s="6">
        <f t="shared" si="78"/>
        <v>3.487041270163846</v>
      </c>
    </row>
    <row r="291" spans="1:15" ht="12.75">
      <c r="A291" s="30">
        <v>781111105</v>
      </c>
      <c r="B291" s="31" t="s">
        <v>72</v>
      </c>
      <c r="C291" s="16">
        <v>3587485</v>
      </c>
      <c r="D291" s="16">
        <v>3587485</v>
      </c>
      <c r="E291" s="16"/>
      <c r="F291" s="16"/>
      <c r="G291" s="16"/>
      <c r="H291" s="16"/>
      <c r="I291" s="17"/>
      <c r="J291" s="17"/>
      <c r="K291" s="17"/>
      <c r="L291" s="17"/>
      <c r="M291" s="14">
        <v>9849000</v>
      </c>
      <c r="N291" s="6">
        <f t="shared" si="77"/>
        <v>36.42486546857549</v>
      </c>
      <c r="O291" s="6">
        <f t="shared" si="78"/>
        <v>1.2588651685815495</v>
      </c>
    </row>
    <row r="292" spans="1:15" ht="12.75">
      <c r="A292" s="30">
        <v>781111106</v>
      </c>
      <c r="B292" s="31" t="s">
        <v>73</v>
      </c>
      <c r="C292" s="16">
        <v>10220833.35</v>
      </c>
      <c r="D292" s="16">
        <v>10220833.35</v>
      </c>
      <c r="E292" s="16"/>
      <c r="F292" s="16"/>
      <c r="G292" s="16"/>
      <c r="H292" s="16"/>
      <c r="I292" s="17"/>
      <c r="J292" s="17"/>
      <c r="K292" s="17"/>
      <c r="L292" s="17"/>
      <c r="M292" s="14">
        <v>22300000</v>
      </c>
      <c r="N292" s="6">
        <f t="shared" si="77"/>
        <v>45.83333340807175</v>
      </c>
      <c r="O292" s="6">
        <f t="shared" si="78"/>
        <v>3.586537950177261</v>
      </c>
    </row>
    <row r="293" spans="1:15" ht="12.75">
      <c r="A293" s="30">
        <v>781111113</v>
      </c>
      <c r="B293" s="31" t="s">
        <v>121</v>
      </c>
      <c r="C293" s="16">
        <v>3325861</v>
      </c>
      <c r="D293" s="16">
        <v>3325861</v>
      </c>
      <c r="E293" s="16"/>
      <c r="F293" s="16"/>
      <c r="G293" s="16"/>
      <c r="H293" s="16"/>
      <c r="I293" s="17"/>
      <c r="J293" s="17"/>
      <c r="K293" s="17"/>
      <c r="L293" s="17"/>
      <c r="M293" s="14">
        <v>0</v>
      </c>
      <c r="N293" s="6"/>
      <c r="O293" s="6">
        <f t="shared" si="78"/>
        <v>1.1670600904097999</v>
      </c>
    </row>
    <row r="294" spans="1:15" ht="12.75">
      <c r="A294" s="30">
        <v>781111114</v>
      </c>
      <c r="B294" s="31" t="s">
        <v>122</v>
      </c>
      <c r="C294" s="16">
        <v>225767.67</v>
      </c>
      <c r="D294" s="16">
        <v>225767.67</v>
      </c>
      <c r="E294" s="16"/>
      <c r="F294" s="16"/>
      <c r="G294" s="16"/>
      <c r="H294" s="16"/>
      <c r="I294" s="17"/>
      <c r="J294" s="17"/>
      <c r="K294" s="17"/>
      <c r="L294" s="17"/>
      <c r="M294" s="14">
        <v>0</v>
      </c>
      <c r="N294" s="6"/>
      <c r="O294" s="6">
        <f t="shared" si="78"/>
        <v>0.07922292524005357</v>
      </c>
    </row>
    <row r="295" spans="1:15" ht="12.75">
      <c r="A295" s="30">
        <v>781111115</v>
      </c>
      <c r="B295" s="31" t="s">
        <v>263</v>
      </c>
      <c r="C295" s="16">
        <v>35196</v>
      </c>
      <c r="D295" s="16">
        <v>35196</v>
      </c>
      <c r="E295" s="16"/>
      <c r="F295" s="16"/>
      <c r="G295" s="16"/>
      <c r="H295" s="16"/>
      <c r="I295" s="17"/>
      <c r="J295" s="17"/>
      <c r="K295" s="17"/>
      <c r="L295" s="17"/>
      <c r="M295" s="14">
        <v>0</v>
      </c>
      <c r="N295" s="6"/>
      <c r="O295" s="6">
        <f t="shared" si="78"/>
        <v>0.01235044006411071</v>
      </c>
    </row>
    <row r="296" spans="1:15" ht="12.75">
      <c r="A296" s="30">
        <v>781111207</v>
      </c>
      <c r="B296" s="31" t="s">
        <v>264</v>
      </c>
      <c r="C296" s="16">
        <v>2779657.65</v>
      </c>
      <c r="D296" s="16">
        <v>2779657.65</v>
      </c>
      <c r="E296" s="16"/>
      <c r="F296" s="16"/>
      <c r="G296" s="16"/>
      <c r="H296" s="16"/>
      <c r="I296" s="17"/>
      <c r="J296" s="17"/>
      <c r="K296" s="17"/>
      <c r="L296" s="17"/>
      <c r="M296" s="14">
        <v>0</v>
      </c>
      <c r="N296" s="6"/>
      <c r="O296" s="6">
        <f t="shared" si="78"/>
        <v>0.975394795007155</v>
      </c>
    </row>
    <row r="297" spans="1:15" ht="12.75">
      <c r="A297" s="30">
        <v>781111301</v>
      </c>
      <c r="B297" s="31" t="s">
        <v>265</v>
      </c>
      <c r="C297" s="16">
        <v>19277611.22</v>
      </c>
      <c r="D297" s="16">
        <v>19277611.22</v>
      </c>
      <c r="E297" s="16"/>
      <c r="F297" s="16"/>
      <c r="G297" s="16"/>
      <c r="H297" s="16"/>
      <c r="I297" s="17"/>
      <c r="J297" s="17"/>
      <c r="K297" s="17"/>
      <c r="L297" s="17"/>
      <c r="M297" s="14">
        <v>48225000</v>
      </c>
      <c r="N297" s="6">
        <f t="shared" si="77"/>
        <v>39.974310461378955</v>
      </c>
      <c r="O297" s="6">
        <f t="shared" si="78"/>
        <v>6.764603419474888</v>
      </c>
    </row>
    <row r="298" spans="1:15" ht="12.75">
      <c r="A298" s="30">
        <v>781111302</v>
      </c>
      <c r="B298" s="31" t="s">
        <v>266</v>
      </c>
      <c r="C298" s="16">
        <v>616185</v>
      </c>
      <c r="D298" s="16">
        <v>616185</v>
      </c>
      <c r="E298" s="16"/>
      <c r="F298" s="16"/>
      <c r="G298" s="16"/>
      <c r="H298" s="16"/>
      <c r="I298" s="17"/>
      <c r="J298" s="17"/>
      <c r="K298" s="17"/>
      <c r="L298" s="17"/>
      <c r="M298" s="14">
        <v>1356000</v>
      </c>
      <c r="N298" s="6">
        <f t="shared" si="77"/>
        <v>45.44137168141593</v>
      </c>
      <c r="O298" s="6">
        <f t="shared" si="78"/>
        <v>0.21622218180770708</v>
      </c>
    </row>
    <row r="299" spans="1:15" ht="12.75">
      <c r="A299" s="30">
        <v>781111304</v>
      </c>
      <c r="B299" s="31" t="s">
        <v>267</v>
      </c>
      <c r="C299" s="16">
        <v>1414431.7</v>
      </c>
      <c r="D299" s="16">
        <v>1414431.7</v>
      </c>
      <c r="E299" s="16"/>
      <c r="F299" s="16"/>
      <c r="G299" s="16"/>
      <c r="H299" s="16"/>
      <c r="I299" s="17"/>
      <c r="J299" s="17"/>
      <c r="K299" s="17"/>
      <c r="L299" s="17"/>
      <c r="M299" s="14">
        <v>4164000</v>
      </c>
      <c r="N299" s="6">
        <f t="shared" si="77"/>
        <v>33.968100384245915</v>
      </c>
      <c r="O299" s="6">
        <f t="shared" si="78"/>
        <v>0.4963306607463411</v>
      </c>
    </row>
    <row r="300" spans="1:15" ht="12.75">
      <c r="A300" s="30">
        <v>781111313</v>
      </c>
      <c r="B300" s="31" t="s">
        <v>268</v>
      </c>
      <c r="C300" s="16">
        <v>672248.5</v>
      </c>
      <c r="D300" s="16">
        <v>672248.5</v>
      </c>
      <c r="E300" s="16"/>
      <c r="F300" s="16"/>
      <c r="G300" s="16"/>
      <c r="H300" s="16"/>
      <c r="I300" s="17"/>
      <c r="J300" s="17"/>
      <c r="K300" s="17"/>
      <c r="L300" s="17"/>
      <c r="M300" s="14">
        <v>0</v>
      </c>
      <c r="N300" s="6"/>
      <c r="O300" s="6">
        <f t="shared" si="78"/>
        <v>0.23589512465729995</v>
      </c>
    </row>
    <row r="301" spans="1:15" ht="12.75">
      <c r="A301" s="30">
        <v>781111314</v>
      </c>
      <c r="B301" s="31" t="s">
        <v>269</v>
      </c>
      <c r="C301" s="16">
        <v>202392</v>
      </c>
      <c r="D301" s="16">
        <v>202392</v>
      </c>
      <c r="E301" s="16"/>
      <c r="F301" s="16"/>
      <c r="G301" s="16"/>
      <c r="H301" s="16"/>
      <c r="I301" s="17"/>
      <c r="J301" s="17"/>
      <c r="K301" s="17"/>
      <c r="L301" s="17"/>
      <c r="M301" s="14">
        <v>0</v>
      </c>
      <c r="N301" s="6"/>
      <c r="O301" s="6">
        <f t="shared" si="78"/>
        <v>0.07102029393838774</v>
      </c>
    </row>
    <row r="302" spans="1:15" ht="12.75">
      <c r="A302" s="30">
        <v>781111408</v>
      </c>
      <c r="B302" s="21" t="s">
        <v>289</v>
      </c>
      <c r="C302" s="16">
        <f aca="true" t="shared" si="89" ref="C302:E303">C304+C306</f>
        <v>2491240</v>
      </c>
      <c r="D302" s="16">
        <f t="shared" si="89"/>
        <v>0</v>
      </c>
      <c r="E302" s="16">
        <f t="shared" si="89"/>
        <v>2491240</v>
      </c>
      <c r="F302" s="16"/>
      <c r="G302" s="16"/>
      <c r="H302" s="16"/>
      <c r="I302" s="17"/>
      <c r="J302" s="17"/>
      <c r="K302" s="17"/>
      <c r="L302" s="17"/>
      <c r="M302" s="14">
        <v>5976000</v>
      </c>
      <c r="N302" s="6">
        <f t="shared" si="77"/>
        <v>41.68741633199465</v>
      </c>
      <c r="O302" s="6">
        <f t="shared" si="78"/>
        <v>0.8741877004578693</v>
      </c>
    </row>
    <row r="303" spans="1:15" ht="12.75">
      <c r="A303" s="30">
        <v>781111409</v>
      </c>
      <c r="B303" s="21" t="s">
        <v>290</v>
      </c>
      <c r="C303" s="16">
        <f t="shared" si="89"/>
        <v>199420</v>
      </c>
      <c r="D303" s="16">
        <f t="shared" si="89"/>
        <v>0</v>
      </c>
      <c r="E303" s="16">
        <f t="shared" si="89"/>
        <v>199420</v>
      </c>
      <c r="F303" s="16"/>
      <c r="G303" s="16"/>
      <c r="H303" s="16"/>
      <c r="I303" s="17"/>
      <c r="J303" s="17"/>
      <c r="K303" s="17"/>
      <c r="L303" s="17"/>
      <c r="M303" s="14">
        <v>429000</v>
      </c>
      <c r="N303" s="6">
        <f t="shared" si="77"/>
        <v>46.484848484848484</v>
      </c>
      <c r="O303" s="6">
        <f t="shared" si="78"/>
        <v>0.06997740531835885</v>
      </c>
    </row>
    <row r="304" spans="1:15" ht="12.75" hidden="1">
      <c r="A304" s="30">
        <v>781111408</v>
      </c>
      <c r="B304" s="31" t="s">
        <v>270</v>
      </c>
      <c r="C304" s="16">
        <v>1642940</v>
      </c>
      <c r="D304" s="16"/>
      <c r="E304" s="16">
        <v>1642940</v>
      </c>
      <c r="F304" s="16"/>
      <c r="G304" s="16"/>
      <c r="H304" s="16"/>
      <c r="I304" s="17"/>
      <c r="J304" s="17"/>
      <c r="K304" s="17"/>
      <c r="L304" s="17"/>
      <c r="M304" s="14"/>
      <c r="N304" s="6" t="e">
        <f t="shared" si="77"/>
        <v>#DIV/0!</v>
      </c>
      <c r="O304" s="6">
        <f t="shared" si="78"/>
        <v>0.5765152857975353</v>
      </c>
    </row>
    <row r="305" spans="1:15" ht="12.75" hidden="1">
      <c r="A305" s="30">
        <v>781111409</v>
      </c>
      <c r="B305" s="31" t="s">
        <v>271</v>
      </c>
      <c r="C305" s="16">
        <v>166810</v>
      </c>
      <c r="D305" s="16"/>
      <c r="E305" s="16">
        <v>166810</v>
      </c>
      <c r="F305" s="16"/>
      <c r="G305" s="16"/>
      <c r="H305" s="16"/>
      <c r="I305" s="17"/>
      <c r="J305" s="17"/>
      <c r="K305" s="17"/>
      <c r="L305" s="17"/>
      <c r="M305" s="14"/>
      <c r="N305" s="6" t="e">
        <f t="shared" si="77"/>
        <v>#DIV/0!</v>
      </c>
      <c r="O305" s="6">
        <f t="shared" si="78"/>
        <v>0.0585344046793473</v>
      </c>
    </row>
    <row r="306" spans="1:15" ht="12.75" hidden="1">
      <c r="A306" s="30">
        <v>781111410</v>
      </c>
      <c r="B306" s="31" t="s">
        <v>272</v>
      </c>
      <c r="C306" s="16">
        <v>848300</v>
      </c>
      <c r="D306" s="16"/>
      <c r="E306" s="16">
        <v>848300</v>
      </c>
      <c r="F306" s="16"/>
      <c r="G306" s="16"/>
      <c r="H306" s="16"/>
      <c r="I306" s="17"/>
      <c r="J306" s="17"/>
      <c r="K306" s="17"/>
      <c r="L306" s="17"/>
      <c r="M306" s="14"/>
      <c r="N306" s="6" t="e">
        <f t="shared" si="77"/>
        <v>#DIV/0!</v>
      </c>
      <c r="O306" s="6">
        <f t="shared" si="78"/>
        <v>0.297672414660334</v>
      </c>
    </row>
    <row r="307" spans="1:15" ht="12.75" hidden="1">
      <c r="A307" s="30">
        <v>781111411</v>
      </c>
      <c r="B307" s="31" t="s">
        <v>273</v>
      </c>
      <c r="C307" s="16">
        <v>32610</v>
      </c>
      <c r="D307" s="16"/>
      <c r="E307" s="16">
        <v>32610</v>
      </c>
      <c r="F307" s="16"/>
      <c r="G307" s="16"/>
      <c r="H307" s="16"/>
      <c r="I307" s="17"/>
      <c r="J307" s="17"/>
      <c r="K307" s="17"/>
      <c r="L307" s="17"/>
      <c r="M307" s="14"/>
      <c r="N307" s="6" t="e">
        <f t="shared" si="77"/>
        <v>#DIV/0!</v>
      </c>
      <c r="O307" s="6">
        <f t="shared" si="78"/>
        <v>0.011443000639011543</v>
      </c>
    </row>
    <row r="308" spans="1:15" ht="12.75" hidden="1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1"/>
      <c r="M308" s="14"/>
      <c r="N308" s="6" t="e">
        <f t="shared" si="77"/>
        <v>#DIV/0!</v>
      </c>
      <c r="O308" s="6">
        <f t="shared" si="78"/>
        <v>0</v>
      </c>
    </row>
    <row r="309" spans="1:15" ht="12.75" hidden="1">
      <c r="A309" s="81">
        <v>791111</v>
      </c>
      <c r="B309" s="81" t="s">
        <v>274</v>
      </c>
      <c r="C309" s="84">
        <v>23995788.18</v>
      </c>
      <c r="D309" s="84"/>
      <c r="E309" s="84"/>
      <c r="F309" s="84"/>
      <c r="G309" s="84"/>
      <c r="H309" s="84"/>
      <c r="I309" s="85"/>
      <c r="J309" s="85">
        <v>23995788.18</v>
      </c>
      <c r="K309" s="85"/>
      <c r="L309" s="17"/>
      <c r="M309" s="14"/>
      <c r="N309" s="6" t="e">
        <f t="shared" si="77"/>
        <v>#DIV/0!</v>
      </c>
      <c r="O309" s="6">
        <f t="shared" si="78"/>
        <v>8.420233654625134</v>
      </c>
    </row>
    <row r="310" spans="1:15" ht="13.5" thickBot="1">
      <c r="A310" s="108">
        <v>791100</v>
      </c>
      <c r="B310" s="108" t="s">
        <v>274</v>
      </c>
      <c r="C310" s="105">
        <f>SUM(C309)</f>
        <v>23995788.18</v>
      </c>
      <c r="D310" s="105">
        <f aca="true" t="shared" si="90" ref="D310:L310">SUM(D309)</f>
        <v>0</v>
      </c>
      <c r="E310" s="105">
        <f t="shared" si="90"/>
        <v>0</v>
      </c>
      <c r="F310" s="105">
        <f t="shared" si="90"/>
        <v>0</v>
      </c>
      <c r="G310" s="105">
        <f t="shared" si="90"/>
        <v>0</v>
      </c>
      <c r="H310" s="105">
        <f t="shared" si="90"/>
        <v>0</v>
      </c>
      <c r="I310" s="105">
        <f t="shared" si="90"/>
        <v>0</v>
      </c>
      <c r="J310" s="105">
        <f t="shared" si="90"/>
        <v>23995788.18</v>
      </c>
      <c r="K310" s="105">
        <f t="shared" si="90"/>
        <v>0</v>
      </c>
      <c r="L310" s="106">
        <f t="shared" si="90"/>
        <v>0</v>
      </c>
      <c r="M310" s="14">
        <v>23995788.18</v>
      </c>
      <c r="N310" s="6">
        <f t="shared" si="77"/>
        <v>100</v>
      </c>
      <c r="O310" s="6">
        <f t="shared" si="78"/>
        <v>8.420233654625134</v>
      </c>
    </row>
    <row r="311" spans="1:15" ht="13.5" thickBot="1">
      <c r="A311" s="193"/>
      <c r="B311" s="194" t="s">
        <v>275</v>
      </c>
      <c r="C311" s="165">
        <f>C255+C257+C258+C273+C279+C283+C285+C286+C310</f>
        <v>284977699.7199999</v>
      </c>
      <c r="D311" s="165">
        <f aca="true" t="shared" si="91" ref="D311:L311">D255+D257+D258+D273+D279+D283+D285+D286+D310</f>
        <v>229348955.50999993</v>
      </c>
      <c r="E311" s="165">
        <f t="shared" si="91"/>
        <v>2690660</v>
      </c>
      <c r="F311" s="165">
        <f t="shared" si="91"/>
        <v>27153.27</v>
      </c>
      <c r="G311" s="165">
        <f t="shared" si="91"/>
        <v>15670763.42</v>
      </c>
      <c r="H311" s="165">
        <f t="shared" si="91"/>
        <v>894631.49</v>
      </c>
      <c r="I311" s="165">
        <f t="shared" si="91"/>
        <v>503810.61</v>
      </c>
      <c r="J311" s="165">
        <f t="shared" si="91"/>
        <v>23995788.18</v>
      </c>
      <c r="K311" s="165">
        <f t="shared" si="91"/>
        <v>0</v>
      </c>
      <c r="L311" s="195">
        <f t="shared" si="91"/>
        <v>11845937.24</v>
      </c>
      <c r="M311" s="14">
        <f>M255+M257+M258+M273+M279+M283+M285+M286+M310</f>
        <v>606189788.18</v>
      </c>
      <c r="N311" s="6">
        <f t="shared" si="77"/>
        <v>47.01129997184638</v>
      </c>
      <c r="O311" s="6">
        <f t="shared" si="78"/>
        <v>99.99999999999996</v>
      </c>
    </row>
    <row r="312" spans="1:13" ht="12.75">
      <c r="A312" s="86"/>
      <c r="B312" s="86"/>
      <c r="C312" s="112">
        <v>284977699.72</v>
      </c>
      <c r="D312" s="112">
        <f>D311+E311</f>
        <v>232039615.50999993</v>
      </c>
      <c r="E312" s="112"/>
      <c r="F312" s="112">
        <v>27153.27</v>
      </c>
      <c r="G312" s="112">
        <v>15670763.42</v>
      </c>
      <c r="H312" s="112">
        <v>894631.49</v>
      </c>
      <c r="I312" s="112">
        <v>503810.61</v>
      </c>
      <c r="J312" s="112">
        <v>23995788.18</v>
      </c>
      <c r="K312" s="112"/>
      <c r="L312" s="170">
        <v>11845937.24</v>
      </c>
      <c r="M312" s="12"/>
    </row>
    <row r="313" spans="1:13" ht="12.75">
      <c r="A313" s="169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2"/>
    </row>
    <row r="314" spans="1:13" ht="12.75">
      <c r="A314" s="169"/>
      <c r="B314" s="169"/>
      <c r="C314" s="170">
        <v>0</v>
      </c>
      <c r="D314" s="170"/>
      <c r="E314" s="196"/>
      <c r="F314" s="197"/>
      <c r="G314" s="197"/>
      <c r="H314" s="169"/>
      <c r="I314" s="169"/>
      <c r="J314" s="169"/>
      <c r="K314" s="169"/>
      <c r="L314" s="169"/>
      <c r="M314" s="12"/>
    </row>
    <row r="315" ht="12.75">
      <c r="C315" s="198"/>
    </row>
    <row r="316" spans="2:12" ht="12.75">
      <c r="B316" s="199" t="s">
        <v>150</v>
      </c>
      <c r="C316" s="200"/>
      <c r="D316" s="200"/>
      <c r="E316" s="199"/>
      <c r="F316" s="201"/>
      <c r="G316" s="201"/>
      <c r="H316" s="202"/>
      <c r="I316" s="202"/>
      <c r="J316" s="202"/>
      <c r="K316" s="202"/>
      <c r="L316" s="203"/>
    </row>
    <row r="317" spans="3:11" ht="13.5" thickBot="1">
      <c r="C317" s="203"/>
      <c r="D317" s="203"/>
      <c r="E317" s="203"/>
      <c r="F317" s="203"/>
      <c r="G317" s="203"/>
      <c r="H317" s="203"/>
      <c r="I317" s="203"/>
      <c r="J317" s="203"/>
      <c r="K317" s="203"/>
    </row>
    <row r="318" spans="2:13" ht="34.5" thickBot="1">
      <c r="B318" s="61" t="s">
        <v>1</v>
      </c>
      <c r="C318" s="61" t="s">
        <v>2</v>
      </c>
      <c r="D318" s="61" t="s">
        <v>132</v>
      </c>
      <c r="E318" s="90" t="s">
        <v>97</v>
      </c>
      <c r="F318" s="90" t="s">
        <v>130</v>
      </c>
      <c r="G318" s="61" t="s">
        <v>98</v>
      </c>
      <c r="H318" s="61" t="s">
        <v>99</v>
      </c>
      <c r="I318" s="61" t="s">
        <v>100</v>
      </c>
      <c r="J318" s="204" t="s">
        <v>162</v>
      </c>
      <c r="K318" s="205" t="s">
        <v>128</v>
      </c>
      <c r="L318" s="61" t="s">
        <v>111</v>
      </c>
      <c r="M318" s="8" t="s">
        <v>276</v>
      </c>
    </row>
    <row r="319" spans="2:13" ht="12.75">
      <c r="B319" s="5" t="s">
        <v>291</v>
      </c>
      <c r="C319" s="1">
        <f aca="true" t="shared" si="92" ref="C319:M319">C311</f>
        <v>284977699.7199999</v>
      </c>
      <c r="D319" s="1">
        <f t="shared" si="92"/>
        <v>229348955.50999993</v>
      </c>
      <c r="E319" s="1">
        <f t="shared" si="92"/>
        <v>2690660</v>
      </c>
      <c r="F319" s="1">
        <f t="shared" si="92"/>
        <v>27153.27</v>
      </c>
      <c r="G319" s="1">
        <f t="shared" si="92"/>
        <v>15670763.42</v>
      </c>
      <c r="H319" s="1">
        <f t="shared" si="92"/>
        <v>894631.49</v>
      </c>
      <c r="I319" s="1">
        <f t="shared" si="92"/>
        <v>503810.61</v>
      </c>
      <c r="J319" s="1">
        <f t="shared" si="92"/>
        <v>23995788.18</v>
      </c>
      <c r="K319" s="1">
        <f t="shared" si="92"/>
        <v>0</v>
      </c>
      <c r="L319" s="1">
        <f t="shared" si="92"/>
        <v>11845937.24</v>
      </c>
      <c r="M319" s="1">
        <f t="shared" si="92"/>
        <v>606189788.18</v>
      </c>
    </row>
    <row r="320" spans="2:13" ht="12.75">
      <c r="B320" s="7" t="s">
        <v>292</v>
      </c>
      <c r="C320" s="6">
        <f aca="true" t="shared" si="93" ref="C320:M320">C203</f>
        <v>269530626.73999995</v>
      </c>
      <c r="D320" s="6">
        <f t="shared" si="93"/>
        <v>226037244.75999996</v>
      </c>
      <c r="E320" s="6">
        <f t="shared" si="93"/>
        <v>2690660</v>
      </c>
      <c r="F320" s="6">
        <f t="shared" si="93"/>
        <v>24000</v>
      </c>
      <c r="G320" s="6">
        <f t="shared" si="93"/>
        <v>13548053.030000001</v>
      </c>
      <c r="H320" s="6">
        <f t="shared" si="93"/>
        <v>497106.29</v>
      </c>
      <c r="I320" s="6">
        <f t="shared" si="93"/>
        <v>3.23</v>
      </c>
      <c r="J320" s="6">
        <f t="shared" si="93"/>
        <v>23995788.169999998</v>
      </c>
      <c r="K320" s="6">
        <f t="shared" si="93"/>
        <v>19095.6</v>
      </c>
      <c r="L320" s="6">
        <f t="shared" si="93"/>
        <v>2718675.6599999997</v>
      </c>
      <c r="M320" s="6">
        <f t="shared" si="93"/>
        <v>581009788.1800001</v>
      </c>
    </row>
    <row r="321" spans="2:13" ht="12.75">
      <c r="B321" s="5" t="s">
        <v>293</v>
      </c>
      <c r="C321" s="1">
        <f aca="true" t="shared" si="94" ref="C321:M321">C245</f>
        <v>10209341.59</v>
      </c>
      <c r="D321" s="1">
        <f t="shared" si="94"/>
        <v>0</v>
      </c>
      <c r="E321" s="1">
        <f t="shared" si="94"/>
        <v>0</v>
      </c>
      <c r="F321" s="1">
        <f t="shared" si="94"/>
        <v>0</v>
      </c>
      <c r="G321" s="1">
        <f t="shared" si="94"/>
        <v>1052180</v>
      </c>
      <c r="H321" s="1">
        <f t="shared" si="94"/>
        <v>0</v>
      </c>
      <c r="I321" s="1">
        <f t="shared" si="94"/>
        <v>0</v>
      </c>
      <c r="J321" s="1">
        <f t="shared" si="94"/>
        <v>0</v>
      </c>
      <c r="K321" s="1">
        <f t="shared" si="94"/>
        <v>29900</v>
      </c>
      <c r="L321" s="1">
        <f t="shared" si="94"/>
        <v>9127261.59</v>
      </c>
      <c r="M321" s="1">
        <f t="shared" si="94"/>
        <v>25180000</v>
      </c>
    </row>
    <row r="322" spans="2:13" ht="12.75">
      <c r="B322" s="95" t="s">
        <v>151</v>
      </c>
      <c r="C322" s="6">
        <f>C320+C321</f>
        <v>279739968.3299999</v>
      </c>
      <c r="D322" s="6">
        <f aca="true" t="shared" si="95" ref="D322:M322">D320+D321</f>
        <v>226037244.75999996</v>
      </c>
      <c r="E322" s="6">
        <f t="shared" si="95"/>
        <v>2690660</v>
      </c>
      <c r="F322" s="6">
        <f t="shared" si="95"/>
        <v>24000</v>
      </c>
      <c r="G322" s="6">
        <f t="shared" si="95"/>
        <v>14600233.030000001</v>
      </c>
      <c r="H322" s="6">
        <f t="shared" si="95"/>
        <v>497106.29</v>
      </c>
      <c r="I322" s="6">
        <f t="shared" si="95"/>
        <v>3.23</v>
      </c>
      <c r="J322" s="6">
        <f t="shared" si="95"/>
        <v>23995788.169999998</v>
      </c>
      <c r="K322" s="6">
        <f t="shared" si="95"/>
        <v>48995.6</v>
      </c>
      <c r="L322" s="6">
        <f t="shared" si="95"/>
        <v>11845937.25</v>
      </c>
      <c r="M322" s="6">
        <f t="shared" si="95"/>
        <v>606189788.1800001</v>
      </c>
    </row>
    <row r="323" spans="2:13" ht="12.75">
      <c r="B323" s="5" t="s">
        <v>152</v>
      </c>
      <c r="C323" s="6">
        <f>C319-C322</f>
        <v>5237731.389999986</v>
      </c>
      <c r="D323" s="6">
        <f aca="true" t="shared" si="96" ref="D323:L323">D319-D322</f>
        <v>3311710.74999997</v>
      </c>
      <c r="E323" s="6">
        <f t="shared" si="96"/>
        <v>0</v>
      </c>
      <c r="F323" s="6">
        <f t="shared" si="96"/>
        <v>3153.2700000000004</v>
      </c>
      <c r="G323" s="6">
        <f t="shared" si="96"/>
        <v>1070530.3899999987</v>
      </c>
      <c r="H323" s="6">
        <f t="shared" si="96"/>
        <v>397525.2</v>
      </c>
      <c r="I323" s="6">
        <f t="shared" si="96"/>
        <v>503807.38</v>
      </c>
      <c r="J323" s="6">
        <f t="shared" si="96"/>
        <v>0.010000001639127731</v>
      </c>
      <c r="K323" s="6">
        <f t="shared" si="96"/>
        <v>-48995.6</v>
      </c>
      <c r="L323" s="6">
        <f t="shared" si="96"/>
        <v>-0.009999999776482582</v>
      </c>
      <c r="M323" s="59"/>
    </row>
    <row r="324" spans="2:13" ht="12.75" hidden="1">
      <c r="B324" s="95"/>
      <c r="C324" s="15"/>
      <c r="D324" s="206"/>
      <c r="E324" s="206"/>
      <c r="F324" s="206"/>
      <c r="G324" s="206"/>
      <c r="H324" s="206"/>
      <c r="I324" s="206"/>
      <c r="J324" s="206"/>
      <c r="K324" s="206"/>
      <c r="L324" s="206"/>
      <c r="M324" s="59"/>
    </row>
    <row r="325" spans="2:13" ht="12.75" hidden="1">
      <c r="B325" s="207"/>
      <c r="C325" s="15"/>
      <c r="D325" s="206"/>
      <c r="E325" s="206"/>
      <c r="F325" s="206"/>
      <c r="G325" s="206"/>
      <c r="H325" s="206"/>
      <c r="I325" s="206"/>
      <c r="J325" s="206"/>
      <c r="K325" s="206"/>
      <c r="L325" s="206"/>
      <c r="M325" s="59"/>
    </row>
    <row r="326" spans="2:13" ht="12.75" hidden="1">
      <c r="B326" s="207"/>
      <c r="C326" s="15"/>
      <c r="D326" s="206"/>
      <c r="E326" s="206"/>
      <c r="F326" s="206"/>
      <c r="G326" s="15"/>
      <c r="H326" s="206"/>
      <c r="I326" s="206"/>
      <c r="J326" s="206"/>
      <c r="K326" s="206"/>
      <c r="L326" s="206"/>
      <c r="M326" s="59"/>
    </row>
    <row r="327" spans="2:13" ht="12.75" hidden="1">
      <c r="B327" s="208"/>
      <c r="C327" s="15"/>
      <c r="D327" s="206"/>
      <c r="E327" s="206"/>
      <c r="F327" s="206"/>
      <c r="G327" s="206"/>
      <c r="H327" s="206"/>
      <c r="I327" s="206"/>
      <c r="J327" s="206"/>
      <c r="K327" s="206"/>
      <c r="L327" s="206"/>
      <c r="M327" s="59"/>
    </row>
    <row r="328" spans="2:13" ht="22.5" hidden="1">
      <c r="B328" s="7" t="s">
        <v>153</v>
      </c>
      <c r="C328" s="6">
        <f>C323+C324</f>
        <v>5237731.389999986</v>
      </c>
      <c r="D328" s="206"/>
      <c r="E328" s="206"/>
      <c r="F328" s="206"/>
      <c r="G328" s="206"/>
      <c r="H328" s="206"/>
      <c r="I328" s="206"/>
      <c r="J328" s="206"/>
      <c r="K328" s="206"/>
      <c r="L328" s="206"/>
      <c r="M328" s="59"/>
    </row>
    <row r="329" ht="12.75">
      <c r="C329" s="198"/>
    </row>
    <row r="330" ht="12.75">
      <c r="C330" s="198"/>
    </row>
    <row r="331" ht="12.75">
      <c r="C331" s="198"/>
    </row>
    <row r="332" ht="12.75">
      <c r="C332" s="198"/>
    </row>
    <row r="333" ht="12.75">
      <c r="C333" s="198"/>
    </row>
    <row r="334" ht="12.75">
      <c r="C334" s="198"/>
    </row>
    <row r="335" spans="3:12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rowBreaks count="5" manualBreakCount="5">
    <brk id="174" max="14" man="1"/>
    <brk id="207" max="255" man="1"/>
    <brk id="251" max="255" man="1"/>
    <brk id="314" max="255" man="1"/>
    <brk id="331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goca</cp:lastModifiedBy>
  <cp:lastPrinted>2016-08-18T07:14:04Z</cp:lastPrinted>
  <dcterms:created xsi:type="dcterms:W3CDTF">2015-02-12T07:59:25Z</dcterms:created>
  <dcterms:modified xsi:type="dcterms:W3CDTF">2016-08-18T07:17:50Z</dcterms:modified>
  <cp:category/>
  <cp:version/>
  <cp:contentType/>
  <cp:contentStatus/>
</cp:coreProperties>
</file>